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/>
  <mc:AlternateContent xmlns:mc="http://schemas.openxmlformats.org/markup-compatibility/2006">
    <mc:Choice Requires="x15">
      <x15ac:absPath xmlns:x15ac="http://schemas.microsoft.com/office/spreadsheetml/2010/11/ac" url="/Users/josephineclarys/Desktop/"/>
    </mc:Choice>
  </mc:AlternateContent>
  <xr:revisionPtr revIDLastSave="0" documentId="8_{B3226800-DDAD-5F41-8843-CBFFFE44795F}" xr6:coauthVersionLast="45" xr6:coauthVersionMax="45" xr10:uidLastSave="{00000000-0000-0000-0000-000000000000}"/>
  <workbookProtection workbookAlgorithmName="SHA-512" workbookHashValue="WuGbSjqiD3F9OJqoMwnNCYDwC7A1muu2uD/jwYVRH/WFyerOK91tRIXN4D47lwADnAeDXJbHGM+Ua5kIU/2l/Q==" workbookSaltValue="i0g4QPlSVHfhdXfR7hbfcg==" workbookSpinCount="100000" lockStructure="1"/>
  <bookViews>
    <workbookView xWindow="0" yWindow="460" windowWidth="24000" windowHeight="9740" xr2:uid="{00000000-000D-0000-FFFF-FFFF00000000}"/>
  </bookViews>
  <sheets>
    <sheet name="SelectionData" sheetId="2" r:id="rId1"/>
    <sheet name="units" sheetId="5" state="hidden" r:id="rId2"/>
    <sheet name="TechData" sheetId="1" state="hidden" r:id="rId3"/>
    <sheet name="CorrectionFactors" sheetId="4" state="hidden" r:id="rId4"/>
  </sheets>
  <definedNames>
    <definedName name="units">units!$A$1:$A$2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2" l="1"/>
  <c r="B15" i="2" l="1"/>
  <c r="B14" i="2"/>
  <c r="D8" i="2"/>
  <c r="E8" i="2"/>
  <c r="F8" i="2"/>
  <c r="G8" i="2"/>
  <c r="C8" i="2"/>
  <c r="B2" i="4" l="1"/>
  <c r="C11" i="2" l="1"/>
  <c r="C10" i="2" l="1"/>
  <c r="D10" i="2"/>
  <c r="E10" i="2"/>
  <c r="F10" i="2"/>
  <c r="G10" i="2"/>
  <c r="D11" i="2"/>
  <c r="E11" i="2"/>
  <c r="F11" i="2"/>
  <c r="G11" i="2"/>
  <c r="D13" i="2"/>
  <c r="E13" i="2"/>
  <c r="F13" i="2"/>
  <c r="G7" i="2"/>
  <c r="G13" i="2" s="1"/>
  <c r="C13" i="2"/>
  <c r="G15" i="2" l="1"/>
  <c r="G14" i="2"/>
  <c r="F15" i="2"/>
  <c r="F14" i="2"/>
  <c r="C15" i="2"/>
  <c r="C14" i="2"/>
  <c r="E15" i="2"/>
  <c r="E14" i="2"/>
  <c r="D14" i="2"/>
  <c r="D15" i="2"/>
  <c r="C12" i="2"/>
  <c r="D12" i="2"/>
  <c r="G12" i="2"/>
  <c r="F12" i="2"/>
  <c r="E12" i="2"/>
  <c r="C24" i="2" l="1"/>
  <c r="E23" i="2"/>
  <c r="F25" i="2"/>
  <c r="G21" i="2"/>
  <c r="D20" i="2"/>
  <c r="E25" i="2"/>
  <c r="F22" i="2"/>
  <c r="E24" i="2"/>
  <c r="E20" i="2"/>
  <c r="F21" i="2"/>
  <c r="E21" i="2"/>
  <c r="C21" i="2"/>
  <c r="F23" i="2"/>
  <c r="E22" i="2"/>
  <c r="E19" i="2"/>
  <c r="C25" i="2"/>
  <c r="C20" i="2"/>
  <c r="F20" i="2"/>
  <c r="F19" i="2"/>
  <c r="G20" i="2"/>
  <c r="G25" i="2"/>
  <c r="D22" i="2"/>
  <c r="D24" i="2"/>
  <c r="C22" i="2"/>
  <c r="G23" i="2"/>
  <c r="D23" i="2"/>
  <c r="C23" i="2"/>
  <c r="G19" i="2"/>
  <c r="G22" i="2"/>
  <c r="D19" i="2"/>
  <c r="D21" i="2"/>
  <c r="C19" i="2"/>
  <c r="F24" i="2"/>
  <c r="G24" i="2"/>
  <c r="D25" i="2"/>
</calcChain>
</file>

<file path=xl/sharedStrings.xml><?xml version="1.0" encoding="utf-8"?>
<sst xmlns="http://schemas.openxmlformats.org/spreadsheetml/2006/main" count="130" uniqueCount="73">
  <si>
    <t>THROW</t>
  </si>
  <si>
    <t>B</t>
  </si>
  <si>
    <t>A</t>
  </si>
  <si>
    <r>
      <t>K</t>
    </r>
    <r>
      <rPr>
        <b/>
        <vertAlign val="sub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[m]</t>
    </r>
  </si>
  <si>
    <r>
      <t>A</t>
    </r>
    <r>
      <rPr>
        <b/>
        <vertAlign val="subscript"/>
        <sz val="11"/>
        <color theme="1"/>
        <rFont val="Calibri"/>
        <family val="2"/>
        <scheme val="minor"/>
      </rPr>
      <t>k</t>
    </r>
    <r>
      <rPr>
        <b/>
        <sz val="11"/>
        <color theme="1"/>
        <rFont val="Calibri"/>
        <family val="2"/>
        <scheme val="minor"/>
      </rPr>
      <t xml:space="preserve"> [m²]</t>
    </r>
  </si>
  <si>
    <r>
      <t>X</t>
    </r>
    <r>
      <rPr>
        <b/>
        <vertAlign val="subscript"/>
        <sz val="11"/>
        <color theme="1"/>
        <rFont val="Calibri"/>
        <family val="2"/>
        <scheme val="minor"/>
      </rPr>
      <t>0</t>
    </r>
    <r>
      <rPr>
        <b/>
        <sz val="11"/>
        <color theme="1"/>
        <rFont val="Calibri"/>
        <family val="2"/>
        <scheme val="minor"/>
      </rPr>
      <t xml:space="preserve"> [m]</t>
    </r>
  </si>
  <si>
    <r>
      <t>A</t>
    </r>
    <r>
      <rPr>
        <b/>
        <vertAlign val="subscript"/>
        <sz val="11"/>
        <color theme="1"/>
        <rFont val="Calibri"/>
        <family val="2"/>
        <scheme val="minor"/>
      </rPr>
      <t xml:space="preserve">duct </t>
    </r>
    <r>
      <rPr>
        <b/>
        <sz val="11"/>
        <color theme="1"/>
        <rFont val="Calibri"/>
        <family val="2"/>
        <scheme val="minor"/>
      </rPr>
      <t xml:space="preserve"> [m²]</t>
    </r>
  </si>
  <si>
    <t>SOUND POWER SPECTRUM</t>
  </si>
  <si>
    <t>SOUND POWER, NR</t>
  </si>
  <si>
    <t>SOUND POWER, dB(A)</t>
  </si>
  <si>
    <t>[m³/h]</t>
  </si>
  <si>
    <t>[Pa]</t>
  </si>
  <si>
    <t>Sound Spectrum</t>
  </si>
  <si>
    <t>[Hz]</t>
  </si>
  <si>
    <r>
      <t>&lt; BGL : L</t>
    </r>
    <r>
      <rPr>
        <vertAlign val="subscript"/>
        <sz val="8"/>
        <color theme="1"/>
        <rFont val="Calibri"/>
        <family val="2"/>
        <scheme val="minor"/>
      </rPr>
      <t>w</t>
    </r>
    <r>
      <rPr>
        <sz val="8"/>
        <color theme="1"/>
        <rFont val="Calibri"/>
        <family val="2"/>
        <scheme val="minor"/>
      </rPr>
      <t xml:space="preserve"> below background level</t>
    </r>
  </si>
  <si>
    <t>flow rate, Q</t>
  </si>
  <si>
    <t>TEMPERATURE</t>
  </si>
  <si>
    <r>
      <t>K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[-]</t>
    </r>
  </si>
  <si>
    <t>Type</t>
  </si>
  <si>
    <t>Size</t>
  </si>
  <si>
    <t>condition 1</t>
  </si>
  <si>
    <t>condition 2</t>
  </si>
  <si>
    <t>condition 3</t>
  </si>
  <si>
    <r>
      <t xml:space="preserve">CRITICAL DISTANCE (function of </t>
    </r>
    <r>
      <rPr>
        <b/>
        <sz val="12"/>
        <color theme="1"/>
        <rFont val="Symbol"/>
        <family val="1"/>
        <charset val="2"/>
      </rPr>
      <t>D</t>
    </r>
    <r>
      <rPr>
        <b/>
        <sz val="11"/>
        <color theme="1"/>
        <rFont val="Calibri"/>
        <family val="2"/>
        <scheme val="minor"/>
      </rPr>
      <t>T)</t>
    </r>
  </si>
  <si>
    <t>at 4°C</t>
  </si>
  <si>
    <t>at 6°C</t>
  </si>
  <si>
    <t>at 8°C</t>
  </si>
  <si>
    <t>at 10°C</t>
  </si>
  <si>
    <t>at 12°C</t>
  </si>
  <si>
    <t>at 125 Hz</t>
  </si>
  <si>
    <t>at 250 Hz</t>
  </si>
  <si>
    <t>at 500 Hz</t>
  </si>
  <si>
    <t>at 1 kHz</t>
  </si>
  <si>
    <t>at 2 kHz</t>
  </si>
  <si>
    <t>at 4 kHz</t>
  </si>
  <si>
    <t>at 8 kHz</t>
  </si>
  <si>
    <t>END</t>
  </si>
  <si>
    <r>
      <t>sound power, L</t>
    </r>
    <r>
      <rPr>
        <vertAlign val="subscript"/>
        <sz val="10"/>
        <color theme="1"/>
        <rFont val="Calibri"/>
        <family val="2"/>
      </rPr>
      <t>w</t>
    </r>
  </si>
  <si>
    <r>
      <t>L</t>
    </r>
    <r>
      <rPr>
        <b/>
        <vertAlign val="subscript"/>
        <sz val="10"/>
        <color theme="1"/>
        <rFont val="Calibri"/>
        <family val="2"/>
      </rPr>
      <t>w</t>
    </r>
    <r>
      <rPr>
        <b/>
        <sz val="10"/>
        <color theme="1"/>
        <rFont val="Calibri"/>
        <family val="2"/>
      </rPr>
      <t xml:space="preserve"> [dB]</t>
    </r>
  </si>
  <si>
    <t>[mm]</t>
  </si>
  <si>
    <t>Noise correction - diffuser length</t>
  </si>
  <si>
    <t>cNR</t>
  </si>
  <si>
    <r>
      <t xml:space="preserve">static pressure, </t>
    </r>
    <r>
      <rPr>
        <sz val="10"/>
        <color theme="1"/>
        <rFont val="Symbol"/>
        <family val="1"/>
        <charset val="2"/>
      </rPr>
      <t>D</t>
    </r>
    <r>
      <rPr>
        <sz val="10"/>
        <color theme="1"/>
        <rFont val="Calibri"/>
        <family val="2"/>
      </rPr>
      <t>Ps</t>
    </r>
  </si>
  <si>
    <r>
      <t xml:space="preserve">total pressure, </t>
    </r>
    <r>
      <rPr>
        <sz val="10"/>
        <color theme="1"/>
        <rFont val="Symbol"/>
        <family val="1"/>
        <charset val="2"/>
      </rPr>
      <t>D</t>
    </r>
    <r>
      <rPr>
        <sz val="10"/>
        <color theme="1"/>
        <rFont val="Calibri"/>
        <family val="2"/>
      </rPr>
      <t>P</t>
    </r>
    <r>
      <rPr>
        <vertAlign val="subscript"/>
        <sz val="10"/>
        <color theme="1"/>
        <rFont val="Calibri"/>
        <family val="2"/>
      </rPr>
      <t>tot</t>
    </r>
  </si>
  <si>
    <t>PRESSURE LOSS</t>
  </si>
  <si>
    <t>room attenuation</t>
  </si>
  <si>
    <t>acoustics unit</t>
  </si>
  <si>
    <t>dB(A)</t>
  </si>
  <si>
    <t>NR</t>
  </si>
  <si>
    <r>
      <t>sound pressure, L</t>
    </r>
    <r>
      <rPr>
        <vertAlign val="subscript"/>
        <sz val="10"/>
        <color theme="1"/>
        <rFont val="Calibri"/>
        <family val="2"/>
      </rPr>
      <t>p</t>
    </r>
  </si>
  <si>
    <t>no deflectors</t>
  </si>
  <si>
    <t>SL--1</t>
  </si>
  <si>
    <t>SL--2</t>
  </si>
  <si>
    <t>SL--3</t>
  </si>
  <si>
    <t>SL--4</t>
  </si>
  <si>
    <t>deflectors out/out</t>
  </si>
  <si>
    <t>SP--1</t>
  </si>
  <si>
    <t>SP--2</t>
  </si>
  <si>
    <t>SP--3</t>
  </si>
  <si>
    <t>SP--4</t>
  </si>
  <si>
    <t>average of 3 and 4 slots</t>
  </si>
  <si>
    <t>Selection Table SLS / SLB / SLF</t>
  </si>
  <si>
    <t>SLS-1
SLB-1</t>
  </si>
  <si>
    <t>SLS-3
SLB-3
SLF-3</t>
  </si>
  <si>
    <t>SLS-4
SLB-4
SLF-4</t>
  </si>
  <si>
    <t>SLS-2
SLB-2
SLF-2</t>
  </si>
  <si>
    <t>-</t>
  </si>
  <si>
    <t>diffuser length, L</t>
  </si>
  <si>
    <t>L [mm]</t>
  </si>
  <si>
    <t>Airflow direction</t>
  </si>
  <si>
    <t>Damper position</t>
  </si>
  <si>
    <t>Plenum</t>
  </si>
  <si>
    <t>100% (open)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</si>
</sst>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0"/>
    <numFmt numFmtId="166" formatCode="0.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vertAlign val="subscript"/>
      <sz val="8"/>
      <color theme="1"/>
      <name val="Calibri"/>
      <family val="2"/>
      <scheme val="minor"/>
    </font>
    <font>
      <b/>
      <sz val="12"/>
      <color theme="1"/>
      <name val="Symbol"/>
      <family val="1"/>
      <charset val="2"/>
    </font>
    <font>
      <b/>
      <sz val="11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Symbol"/>
      <family val="1"/>
      <charset val="2"/>
    </font>
    <font>
      <vertAlign val="subscript"/>
      <sz val="10"/>
      <color theme="1"/>
      <name val="Calibri"/>
      <family val="2"/>
    </font>
    <font>
      <b/>
      <sz val="10"/>
      <color theme="1"/>
      <name val="Calibri"/>
      <family val="2"/>
    </font>
    <font>
      <b/>
      <vertAlign val="subscript"/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2" borderId="2" xfId="0" applyFont="1" applyFill="1" applyBorder="1"/>
    <xf numFmtId="0" fontId="1" fillId="2" borderId="3" xfId="0" applyFont="1" applyFill="1" applyBorder="1"/>
    <xf numFmtId="164" fontId="0" fillId="2" borderId="3" xfId="0" applyNumberFormat="1" applyFill="1" applyBorder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0" fillId="2" borderId="6" xfId="0" applyFill="1" applyBorder="1"/>
    <xf numFmtId="0" fontId="1" fillId="2" borderId="7" xfId="0" applyFont="1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8" xfId="0" applyFill="1" applyBorder="1"/>
    <xf numFmtId="0" fontId="0" fillId="2" borderId="0" xfId="0" applyFill="1" applyBorder="1"/>
    <xf numFmtId="0" fontId="0" fillId="2" borderId="2" xfId="0" applyFill="1" applyBorder="1"/>
    <xf numFmtId="0" fontId="0" fillId="2" borderId="7" xfId="0" applyFill="1" applyBorder="1"/>
    <xf numFmtId="0" fontId="1" fillId="2" borderId="9" xfId="0" applyFont="1" applyFill="1" applyBorder="1" applyAlignment="1">
      <alignment horizontal="right"/>
    </xf>
    <xf numFmtId="0" fontId="1" fillId="2" borderId="8" xfId="0" applyFont="1" applyFill="1" applyBorder="1" applyAlignment="1">
      <alignment horizontal="right"/>
    </xf>
    <xf numFmtId="0" fontId="0" fillId="2" borderId="10" xfId="0" applyFill="1" applyBorder="1"/>
    <xf numFmtId="0" fontId="0" fillId="2" borderId="11" xfId="0" applyFill="1" applyBorder="1"/>
    <xf numFmtId="0" fontId="1" fillId="2" borderId="12" xfId="0" applyFont="1" applyFill="1" applyBorder="1" applyAlignment="1">
      <alignment horizontal="right"/>
    </xf>
    <xf numFmtId="0" fontId="0" fillId="2" borderId="12" xfId="0" applyFill="1" applyBorder="1"/>
    <xf numFmtId="0" fontId="1" fillId="2" borderId="10" xfId="0" applyFont="1" applyFill="1" applyBorder="1"/>
    <xf numFmtId="0" fontId="1" fillId="2" borderId="12" xfId="0" applyFont="1" applyFill="1" applyBorder="1"/>
    <xf numFmtId="0" fontId="7" fillId="2" borderId="6" xfId="0" applyFont="1" applyFill="1" applyBorder="1" applyAlignment="1">
      <alignment horizontal="right"/>
    </xf>
    <xf numFmtId="0" fontId="7" fillId="2" borderId="8" xfId="0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10" xfId="0" applyFont="1" applyFill="1" applyBorder="1" applyAlignment="1">
      <alignment horizontal="right"/>
    </xf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165" fontId="9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8" fillId="2" borderId="3" xfId="0" applyFont="1" applyFill="1" applyBorder="1"/>
    <xf numFmtId="164" fontId="9" fillId="2" borderId="3" xfId="0" applyNumberFormat="1" applyFont="1" applyFill="1" applyBorder="1" applyAlignment="1">
      <alignment horizontal="center" vertical="center"/>
    </xf>
    <xf numFmtId="0" fontId="9" fillId="2" borderId="3" xfId="0" applyFont="1" applyFill="1" applyBorder="1"/>
    <xf numFmtId="164" fontId="9" fillId="0" borderId="5" xfId="0" applyNumberFormat="1" applyFont="1" applyBorder="1" applyAlignment="1">
      <alignment horizontal="center" vertical="center"/>
    </xf>
    <xf numFmtId="0" fontId="9" fillId="0" borderId="1" xfId="0" applyFont="1" applyBorder="1"/>
    <xf numFmtId="164" fontId="9" fillId="2" borderId="4" xfId="0" applyNumberFormat="1" applyFont="1" applyFill="1" applyBorder="1" applyAlignment="1">
      <alignment horizontal="center" vertical="center"/>
    </xf>
    <xf numFmtId="164" fontId="9" fillId="0" borderId="1" xfId="0" applyNumberFormat="1" applyFont="1" applyBorder="1" applyAlignment="1">
      <alignment vertical="center"/>
    </xf>
    <xf numFmtId="0" fontId="9" fillId="0" borderId="0" xfId="0" applyFont="1" applyAlignment="1">
      <alignment horizontal="center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9" fillId="0" borderId="0" xfId="0" applyFont="1"/>
    <xf numFmtId="0" fontId="8" fillId="2" borderId="1" xfId="0" applyFont="1" applyFill="1" applyBorder="1"/>
    <xf numFmtId="0" fontId="10" fillId="2" borderId="1" xfId="0" applyFont="1" applyFill="1" applyBorder="1"/>
    <xf numFmtId="1" fontId="9" fillId="0" borderId="1" xfId="0" applyNumberFormat="1" applyFont="1" applyBorder="1" applyAlignment="1">
      <alignment horizontal="center"/>
    </xf>
    <xf numFmtId="166" fontId="9" fillId="0" borderId="1" xfId="0" applyNumberFormat="1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>
      <alignment horizontal="center"/>
    </xf>
    <xf numFmtId="9" fontId="8" fillId="2" borderId="1" xfId="0" quotePrefix="1" applyNumberFormat="1" applyFont="1" applyFill="1" applyBorder="1" applyAlignment="1">
      <alignment horizontal="center"/>
    </xf>
    <xf numFmtId="0" fontId="9" fillId="3" borderId="1" xfId="0" applyFont="1" applyFill="1" applyBorder="1" applyAlignment="1" applyProtection="1">
      <alignment horizontal="center"/>
      <protection locked="0"/>
    </xf>
    <xf numFmtId="0" fontId="0" fillId="0" borderId="0" xfId="0" applyFill="1" applyBorder="1"/>
    <xf numFmtId="0" fontId="9" fillId="0" borderId="0" xfId="0" applyFont="1" applyFill="1" applyBorder="1"/>
    <xf numFmtId="0" fontId="8" fillId="0" borderId="6" xfId="0" applyFont="1" applyFill="1" applyBorder="1" applyAlignment="1">
      <alignment horizontal="center"/>
    </xf>
    <xf numFmtId="0" fontId="13" fillId="0" borderId="0" xfId="0" applyFont="1" applyFill="1" applyBorder="1" applyAlignment="1"/>
    <xf numFmtId="0" fontId="8" fillId="2" borderId="5" xfId="0" applyFont="1" applyFill="1" applyBorder="1" applyAlignment="1">
      <alignment horizontal="center" vertical="top" wrapText="1"/>
    </xf>
    <xf numFmtId="1" fontId="9" fillId="0" borderId="6" xfId="0" applyNumberFormat="1" applyFont="1" applyFill="1" applyBorder="1" applyAlignment="1">
      <alignment horizontal="center"/>
    </xf>
    <xf numFmtId="166" fontId="9" fillId="0" borderId="6" xfId="0" applyNumberFormat="1" applyFont="1" applyFill="1" applyBorder="1" applyAlignment="1">
      <alignment horizontal="center"/>
    </xf>
    <xf numFmtId="0" fontId="9" fillId="0" borderId="0" xfId="0" applyFont="1" applyBorder="1"/>
    <xf numFmtId="0" fontId="0" fillId="0" borderId="0" xfId="0" applyBorder="1"/>
    <xf numFmtId="0" fontId="13" fillId="2" borderId="1" xfId="0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314325</xdr:colOff>
      <xdr:row>8</xdr:row>
      <xdr:rowOff>19051</xdr:rowOff>
    </xdr:from>
    <xdr:to>
      <xdr:col>2</xdr:col>
      <xdr:colOff>667468</xdr:colOff>
      <xdr:row>8</xdr:row>
      <xdr:rowOff>305908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09850" y="1419226"/>
          <a:ext cx="353143" cy="286857"/>
        </a:xfrm>
        <a:prstGeom prst="rect">
          <a:avLst/>
        </a:prstGeom>
      </xdr:spPr>
    </xdr:pic>
    <xdr:clientData/>
  </xdr:twoCellAnchor>
  <xdr:twoCellAnchor editAs="oneCell">
    <xdr:from>
      <xdr:col>3</xdr:col>
      <xdr:colOff>323850</xdr:colOff>
      <xdr:row>8</xdr:row>
      <xdr:rowOff>19051</xdr:rowOff>
    </xdr:from>
    <xdr:to>
      <xdr:col>3</xdr:col>
      <xdr:colOff>676993</xdr:colOff>
      <xdr:row>8</xdr:row>
      <xdr:rowOff>305908</xdr:rowOff>
    </xdr:to>
    <xdr:pic>
      <xdr:nvPicPr>
        <xdr:cNvPr id="25" name="Afbeelding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00450" y="1419226"/>
          <a:ext cx="353143" cy="286857"/>
        </a:xfrm>
        <a:prstGeom prst="rect">
          <a:avLst/>
        </a:prstGeom>
      </xdr:spPr>
    </xdr:pic>
    <xdr:clientData/>
  </xdr:twoCellAnchor>
  <xdr:twoCellAnchor editAs="oneCell">
    <xdr:from>
      <xdr:col>4</xdr:col>
      <xdr:colOff>333375</xdr:colOff>
      <xdr:row>8</xdr:row>
      <xdr:rowOff>19051</xdr:rowOff>
    </xdr:from>
    <xdr:to>
      <xdr:col>4</xdr:col>
      <xdr:colOff>686518</xdr:colOff>
      <xdr:row>8</xdr:row>
      <xdr:rowOff>305908</xdr:rowOff>
    </xdr:to>
    <xdr:pic>
      <xdr:nvPicPr>
        <xdr:cNvPr id="26" name="Afbeelding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91050" y="1419226"/>
          <a:ext cx="353143" cy="286857"/>
        </a:xfrm>
        <a:prstGeom prst="rect">
          <a:avLst/>
        </a:prstGeom>
      </xdr:spPr>
    </xdr:pic>
    <xdr:clientData/>
  </xdr:twoCellAnchor>
  <xdr:twoCellAnchor editAs="oneCell">
    <xdr:from>
      <xdr:col>5</xdr:col>
      <xdr:colOff>333375</xdr:colOff>
      <xdr:row>8</xdr:row>
      <xdr:rowOff>28576</xdr:rowOff>
    </xdr:from>
    <xdr:to>
      <xdr:col>5</xdr:col>
      <xdr:colOff>686518</xdr:colOff>
      <xdr:row>8</xdr:row>
      <xdr:rowOff>315433</xdr:rowOff>
    </xdr:to>
    <xdr:pic>
      <xdr:nvPicPr>
        <xdr:cNvPr id="27" name="Afbeelding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72125" y="1428751"/>
          <a:ext cx="353143" cy="2868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10</xdr:row>
      <xdr:rowOff>123825</xdr:rowOff>
    </xdr:from>
    <xdr:to>
      <xdr:col>0</xdr:col>
      <xdr:colOff>638100</xdr:colOff>
      <xdr:row>11</xdr:row>
      <xdr:rowOff>76182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1952625"/>
          <a:ext cx="600000" cy="142857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35</xdr:row>
      <xdr:rowOff>66675</xdr:rowOff>
    </xdr:from>
    <xdr:to>
      <xdr:col>0</xdr:col>
      <xdr:colOff>790575</xdr:colOff>
      <xdr:row>36</xdr:row>
      <xdr:rowOff>122306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3267075"/>
          <a:ext cx="771525" cy="246131"/>
        </a:xfrm>
        <a:prstGeom prst="rect">
          <a:avLst/>
        </a:prstGeom>
      </xdr:spPr>
    </xdr:pic>
    <xdr:clientData/>
  </xdr:twoCellAnchor>
  <xdr:twoCellAnchor editAs="oneCell">
    <xdr:from>
      <xdr:col>0</xdr:col>
      <xdr:colOff>41462</xdr:colOff>
      <xdr:row>28</xdr:row>
      <xdr:rowOff>185457</xdr:rowOff>
    </xdr:from>
    <xdr:to>
      <xdr:col>0</xdr:col>
      <xdr:colOff>812987</xdr:colOff>
      <xdr:row>30</xdr:row>
      <xdr:rowOff>50588</xdr:rowOff>
    </xdr:to>
    <xdr:pic>
      <xdr:nvPicPr>
        <xdr:cNvPr id="8" name="Afbeelding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462" y="3367928"/>
          <a:ext cx="771525" cy="246131"/>
        </a:xfrm>
        <a:prstGeom prst="rect">
          <a:avLst/>
        </a:prstGeom>
      </xdr:spPr>
    </xdr:pic>
    <xdr:clientData/>
  </xdr:twoCellAnchor>
  <xdr:oneCellAnchor>
    <xdr:from>
      <xdr:col>0</xdr:col>
      <xdr:colOff>41462</xdr:colOff>
      <xdr:row>31</xdr:row>
      <xdr:rowOff>185457</xdr:rowOff>
    </xdr:from>
    <xdr:ext cx="771525" cy="246131"/>
    <xdr:pic>
      <xdr:nvPicPr>
        <xdr:cNvPr id="9" name="Afbeelding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462" y="3367928"/>
          <a:ext cx="771525" cy="246131"/>
        </a:xfrm>
        <a:prstGeom prst="rect">
          <a:avLst/>
        </a:prstGeom>
      </xdr:spPr>
    </xdr:pic>
    <xdr:clientData/>
  </xdr:oneCellAnchor>
  <xdr:twoCellAnchor editAs="oneCell">
    <xdr:from>
      <xdr:col>0</xdr:col>
      <xdr:colOff>81644</xdr:colOff>
      <xdr:row>6</xdr:row>
      <xdr:rowOff>54427</xdr:rowOff>
    </xdr:from>
    <xdr:to>
      <xdr:col>0</xdr:col>
      <xdr:colOff>1130860</xdr:colOff>
      <xdr:row>8</xdr:row>
      <xdr:rowOff>21678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1644" y="625927"/>
          <a:ext cx="1049216" cy="348251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25</xdr:row>
      <xdr:rowOff>47625</xdr:rowOff>
    </xdr:from>
    <xdr:to>
      <xdr:col>0</xdr:col>
      <xdr:colOff>885718</xdr:colOff>
      <xdr:row>27</xdr:row>
      <xdr:rowOff>38054</xdr:rowOff>
    </xdr:to>
    <xdr:pic>
      <xdr:nvPicPr>
        <xdr:cNvPr id="10" name="Afbeelding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8575" y="4810125"/>
          <a:ext cx="857143" cy="371429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25</xdr:row>
      <xdr:rowOff>47625</xdr:rowOff>
    </xdr:from>
    <xdr:to>
      <xdr:col>0</xdr:col>
      <xdr:colOff>885718</xdr:colOff>
      <xdr:row>27</xdr:row>
      <xdr:rowOff>38054</xdr:rowOff>
    </xdr:to>
    <xdr:pic>
      <xdr:nvPicPr>
        <xdr:cNvPr id="11" name="Afbeelding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8575" y="4810125"/>
          <a:ext cx="857143" cy="371429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14</xdr:row>
      <xdr:rowOff>95250</xdr:rowOff>
    </xdr:from>
    <xdr:to>
      <xdr:col>0</xdr:col>
      <xdr:colOff>1228575</xdr:colOff>
      <xdr:row>15</xdr:row>
      <xdr:rowOff>38083</xdr:rowOff>
    </xdr:to>
    <xdr:pic>
      <xdr:nvPicPr>
        <xdr:cNvPr id="26" name="Afbeelding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8575" y="2762250"/>
          <a:ext cx="1200000" cy="133333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14</xdr:row>
      <xdr:rowOff>95250</xdr:rowOff>
    </xdr:from>
    <xdr:to>
      <xdr:col>0</xdr:col>
      <xdr:colOff>1228575</xdr:colOff>
      <xdr:row>15</xdr:row>
      <xdr:rowOff>38083</xdr:rowOff>
    </xdr:to>
    <xdr:pic>
      <xdr:nvPicPr>
        <xdr:cNvPr id="27" name="Afbeelding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8575" y="2762250"/>
          <a:ext cx="1200000" cy="133333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10</xdr:row>
      <xdr:rowOff>123825</xdr:rowOff>
    </xdr:from>
    <xdr:to>
      <xdr:col>0</xdr:col>
      <xdr:colOff>638100</xdr:colOff>
      <xdr:row>11</xdr:row>
      <xdr:rowOff>76182</xdr:rowOff>
    </xdr:to>
    <xdr:pic>
      <xdr:nvPicPr>
        <xdr:cNvPr id="28" name="Afbeelding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2028825"/>
          <a:ext cx="600000" cy="142857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35</xdr:row>
      <xdr:rowOff>66675</xdr:rowOff>
    </xdr:from>
    <xdr:to>
      <xdr:col>0</xdr:col>
      <xdr:colOff>790575</xdr:colOff>
      <xdr:row>36</xdr:row>
      <xdr:rowOff>122306</xdr:rowOff>
    </xdr:to>
    <xdr:pic>
      <xdr:nvPicPr>
        <xdr:cNvPr id="29" name="Afbeelding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6734175"/>
          <a:ext cx="771525" cy="246131"/>
        </a:xfrm>
        <a:prstGeom prst="rect">
          <a:avLst/>
        </a:prstGeom>
      </xdr:spPr>
    </xdr:pic>
    <xdr:clientData/>
  </xdr:twoCellAnchor>
  <xdr:twoCellAnchor editAs="oneCell">
    <xdr:from>
      <xdr:col>0</xdr:col>
      <xdr:colOff>41462</xdr:colOff>
      <xdr:row>28</xdr:row>
      <xdr:rowOff>185457</xdr:rowOff>
    </xdr:from>
    <xdr:to>
      <xdr:col>0</xdr:col>
      <xdr:colOff>812987</xdr:colOff>
      <xdr:row>30</xdr:row>
      <xdr:rowOff>50588</xdr:rowOff>
    </xdr:to>
    <xdr:pic>
      <xdr:nvPicPr>
        <xdr:cNvPr id="30" name="Afbeelding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462" y="5519457"/>
          <a:ext cx="771525" cy="246131"/>
        </a:xfrm>
        <a:prstGeom prst="rect">
          <a:avLst/>
        </a:prstGeom>
      </xdr:spPr>
    </xdr:pic>
    <xdr:clientData/>
  </xdr:twoCellAnchor>
  <xdr:oneCellAnchor>
    <xdr:from>
      <xdr:col>0</xdr:col>
      <xdr:colOff>41462</xdr:colOff>
      <xdr:row>31</xdr:row>
      <xdr:rowOff>185457</xdr:rowOff>
    </xdr:from>
    <xdr:ext cx="771525" cy="246131"/>
    <xdr:pic>
      <xdr:nvPicPr>
        <xdr:cNvPr id="31" name="Afbeelding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462" y="6090957"/>
          <a:ext cx="771525" cy="246131"/>
        </a:xfrm>
        <a:prstGeom prst="rect">
          <a:avLst/>
        </a:prstGeom>
      </xdr:spPr>
    </xdr:pic>
    <xdr:clientData/>
  </xdr:oneCellAnchor>
  <xdr:twoCellAnchor editAs="oneCell">
    <xdr:from>
      <xdr:col>0</xdr:col>
      <xdr:colOff>81644</xdr:colOff>
      <xdr:row>6</xdr:row>
      <xdr:rowOff>54427</xdr:rowOff>
    </xdr:from>
    <xdr:to>
      <xdr:col>0</xdr:col>
      <xdr:colOff>1130860</xdr:colOff>
      <xdr:row>8</xdr:row>
      <xdr:rowOff>21678</xdr:rowOff>
    </xdr:to>
    <xdr:pic>
      <xdr:nvPicPr>
        <xdr:cNvPr id="32" name="Afbeelding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1644" y="1197427"/>
          <a:ext cx="1049216" cy="348251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14</xdr:row>
      <xdr:rowOff>95250</xdr:rowOff>
    </xdr:from>
    <xdr:to>
      <xdr:col>0</xdr:col>
      <xdr:colOff>1228575</xdr:colOff>
      <xdr:row>15</xdr:row>
      <xdr:rowOff>38083</xdr:rowOff>
    </xdr:to>
    <xdr:pic>
      <xdr:nvPicPr>
        <xdr:cNvPr id="33" name="Afbeelding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8575" y="2762250"/>
          <a:ext cx="1200000" cy="133333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25</xdr:row>
      <xdr:rowOff>47625</xdr:rowOff>
    </xdr:from>
    <xdr:to>
      <xdr:col>0</xdr:col>
      <xdr:colOff>885718</xdr:colOff>
      <xdr:row>27</xdr:row>
      <xdr:rowOff>38054</xdr:rowOff>
    </xdr:to>
    <xdr:pic>
      <xdr:nvPicPr>
        <xdr:cNvPr id="34" name="Afbeelding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8575" y="4810125"/>
          <a:ext cx="857143" cy="371429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10</xdr:row>
      <xdr:rowOff>123825</xdr:rowOff>
    </xdr:from>
    <xdr:to>
      <xdr:col>0</xdr:col>
      <xdr:colOff>638100</xdr:colOff>
      <xdr:row>11</xdr:row>
      <xdr:rowOff>76182</xdr:rowOff>
    </xdr:to>
    <xdr:pic>
      <xdr:nvPicPr>
        <xdr:cNvPr id="35" name="Afbeelding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2028825"/>
          <a:ext cx="600000" cy="14285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14</xdr:row>
      <xdr:rowOff>95250</xdr:rowOff>
    </xdr:from>
    <xdr:to>
      <xdr:col>0</xdr:col>
      <xdr:colOff>1228575</xdr:colOff>
      <xdr:row>15</xdr:row>
      <xdr:rowOff>38083</xdr:rowOff>
    </xdr:to>
    <xdr:pic>
      <xdr:nvPicPr>
        <xdr:cNvPr id="36" name="Afbeelding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8575" y="2762250"/>
          <a:ext cx="1200000" cy="133333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35</xdr:row>
      <xdr:rowOff>66675</xdr:rowOff>
    </xdr:from>
    <xdr:to>
      <xdr:col>0</xdr:col>
      <xdr:colOff>790575</xdr:colOff>
      <xdr:row>36</xdr:row>
      <xdr:rowOff>122306</xdr:rowOff>
    </xdr:to>
    <xdr:pic>
      <xdr:nvPicPr>
        <xdr:cNvPr id="37" name="Afbeelding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6734175"/>
          <a:ext cx="771525" cy="246131"/>
        </a:xfrm>
        <a:prstGeom prst="rect">
          <a:avLst/>
        </a:prstGeom>
      </xdr:spPr>
    </xdr:pic>
    <xdr:clientData/>
  </xdr:twoCellAnchor>
  <xdr:twoCellAnchor editAs="oneCell">
    <xdr:from>
      <xdr:col>0</xdr:col>
      <xdr:colOff>41462</xdr:colOff>
      <xdr:row>28</xdr:row>
      <xdr:rowOff>185457</xdr:rowOff>
    </xdr:from>
    <xdr:to>
      <xdr:col>0</xdr:col>
      <xdr:colOff>812987</xdr:colOff>
      <xdr:row>30</xdr:row>
      <xdr:rowOff>50588</xdr:rowOff>
    </xdr:to>
    <xdr:pic>
      <xdr:nvPicPr>
        <xdr:cNvPr id="38" name="Afbeelding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462" y="5519457"/>
          <a:ext cx="771525" cy="246131"/>
        </a:xfrm>
        <a:prstGeom prst="rect">
          <a:avLst/>
        </a:prstGeom>
      </xdr:spPr>
    </xdr:pic>
    <xdr:clientData/>
  </xdr:twoCellAnchor>
  <xdr:oneCellAnchor>
    <xdr:from>
      <xdr:col>0</xdr:col>
      <xdr:colOff>41462</xdr:colOff>
      <xdr:row>31</xdr:row>
      <xdr:rowOff>185457</xdr:rowOff>
    </xdr:from>
    <xdr:ext cx="771525" cy="246131"/>
    <xdr:pic>
      <xdr:nvPicPr>
        <xdr:cNvPr id="39" name="Afbeelding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462" y="6090957"/>
          <a:ext cx="771525" cy="246131"/>
        </a:xfrm>
        <a:prstGeom prst="rect">
          <a:avLst/>
        </a:prstGeom>
      </xdr:spPr>
    </xdr:pic>
    <xdr:clientData/>
  </xdr:oneCellAnchor>
  <xdr:twoCellAnchor editAs="oneCell">
    <xdr:from>
      <xdr:col>0</xdr:col>
      <xdr:colOff>81644</xdr:colOff>
      <xdr:row>6</xdr:row>
      <xdr:rowOff>54427</xdr:rowOff>
    </xdr:from>
    <xdr:to>
      <xdr:col>0</xdr:col>
      <xdr:colOff>1130860</xdr:colOff>
      <xdr:row>8</xdr:row>
      <xdr:rowOff>21678</xdr:rowOff>
    </xdr:to>
    <xdr:pic>
      <xdr:nvPicPr>
        <xdr:cNvPr id="40" name="Afbeelding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1644" y="1197427"/>
          <a:ext cx="1049216" cy="348251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25</xdr:row>
      <xdr:rowOff>47625</xdr:rowOff>
    </xdr:from>
    <xdr:to>
      <xdr:col>0</xdr:col>
      <xdr:colOff>885718</xdr:colOff>
      <xdr:row>27</xdr:row>
      <xdr:rowOff>38054</xdr:rowOff>
    </xdr:to>
    <xdr:pic>
      <xdr:nvPicPr>
        <xdr:cNvPr id="41" name="Afbeelding 40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8575" y="4810125"/>
          <a:ext cx="857143" cy="371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7"/>
  <sheetViews>
    <sheetView tabSelected="1" zoomScaleNormal="100" workbookViewId="0">
      <selection activeCell="C2" sqref="C2"/>
    </sheetView>
  </sheetViews>
  <sheetFormatPr baseColWidth="10" defaultColWidth="8.83203125" defaultRowHeight="15" x14ac:dyDescent="0.2"/>
  <cols>
    <col min="1" max="1" width="23.5" customWidth="1"/>
    <col min="2" max="2" width="14.83203125" customWidth="1"/>
    <col min="3" max="6" width="14.6640625" customWidth="1"/>
    <col min="7" max="7" width="3" style="55" customWidth="1"/>
    <col min="8" max="8" width="9.1640625" customWidth="1"/>
  </cols>
  <sheetData>
    <row r="1" spans="1:8" ht="21" x14ac:dyDescent="0.25">
      <c r="A1" s="6" t="s">
        <v>61</v>
      </c>
    </row>
    <row r="2" spans="1:8" s="46" customFormat="1" ht="14" x14ac:dyDescent="0.2">
      <c r="A2" s="44" t="s">
        <v>15</v>
      </c>
      <c r="B2" s="45" t="s">
        <v>10</v>
      </c>
      <c r="C2" s="54">
        <v>300</v>
      </c>
      <c r="G2" s="56"/>
    </row>
    <row r="3" spans="1:8" s="46" customFormat="1" ht="14" x14ac:dyDescent="0.2">
      <c r="A3" s="44" t="s">
        <v>67</v>
      </c>
      <c r="B3" s="45" t="s">
        <v>39</v>
      </c>
      <c r="C3" s="54">
        <v>2000</v>
      </c>
      <c r="G3" s="56"/>
    </row>
    <row r="4" spans="1:8" s="46" customFormat="1" ht="14" x14ac:dyDescent="0.2">
      <c r="A4" s="44" t="s">
        <v>45</v>
      </c>
      <c r="B4" s="45" t="str">
        <f>CONCATENATE("[",C5,"]")</f>
        <v>[NR]</v>
      </c>
      <c r="C4" s="54">
        <v>8</v>
      </c>
      <c r="G4" s="56"/>
    </row>
    <row r="5" spans="1:8" s="46" customFormat="1" ht="14" x14ac:dyDescent="0.2">
      <c r="A5" s="44" t="s">
        <v>46</v>
      </c>
      <c r="B5" s="45"/>
      <c r="C5" s="54" t="s">
        <v>48</v>
      </c>
      <c r="G5" s="56"/>
    </row>
    <row r="6" spans="1:8" s="46" customFormat="1" ht="14" x14ac:dyDescent="0.2">
      <c r="G6" s="56"/>
    </row>
    <row r="7" spans="1:8" s="46" customFormat="1" ht="45" x14ac:dyDescent="0.2">
      <c r="B7" s="47" t="s">
        <v>18</v>
      </c>
      <c r="C7" s="59" t="s">
        <v>62</v>
      </c>
      <c r="D7" s="59" t="s">
        <v>65</v>
      </c>
      <c r="E7" s="59" t="s">
        <v>63</v>
      </c>
      <c r="F7" s="59" t="s">
        <v>64</v>
      </c>
      <c r="G7" s="57" t="str">
        <f>IF(ISBLANK(TechData!H1),"",TechData!H1)</f>
        <v/>
      </c>
    </row>
    <row r="8" spans="1:8" s="46" customFormat="1" ht="14" x14ac:dyDescent="0.2">
      <c r="B8" s="47" t="s">
        <v>68</v>
      </c>
      <c r="C8" s="28">
        <f>IF(ISBLANK(TechData!D2),"",$C$3)</f>
        <v>2000</v>
      </c>
      <c r="D8" s="28">
        <f>IF(ISBLANK(TechData!E2),"",$C$3)</f>
        <v>2000</v>
      </c>
      <c r="E8" s="28">
        <f>IF(ISBLANK(TechData!F2),"",$C$3)</f>
        <v>2000</v>
      </c>
      <c r="F8" s="28">
        <f>IF(ISBLANK(TechData!G2),"",$C$3)</f>
        <v>2000</v>
      </c>
      <c r="G8" s="57" t="str">
        <f>IF(ISBLANK(TechData!H2),"",$C$3)</f>
        <v/>
      </c>
    </row>
    <row r="9" spans="1:8" s="46" customFormat="1" ht="25.5" customHeight="1" x14ac:dyDescent="0.2">
      <c r="B9" s="47" t="s">
        <v>69</v>
      </c>
      <c r="C9" s="28"/>
      <c r="D9" s="28"/>
      <c r="E9" s="28"/>
      <c r="F9" s="28"/>
      <c r="G9" s="57"/>
    </row>
    <row r="10" spans="1:8" s="46" customFormat="1" ht="14" x14ac:dyDescent="0.2">
      <c r="B10" s="47" t="s">
        <v>70</v>
      </c>
      <c r="C10" s="28" t="str">
        <f>IF(ISBLANK(TechData!D4),"",TechData!D4)</f>
        <v>100% (open)</v>
      </c>
      <c r="D10" s="28" t="str">
        <f>IF(ISBLANK(TechData!E4),"",TechData!E4)</f>
        <v>100% (open)</v>
      </c>
      <c r="E10" s="28" t="str">
        <f>IF(ISBLANK(TechData!F4),"",TechData!F4)</f>
        <v>100% (open)</v>
      </c>
      <c r="F10" s="28" t="str">
        <f>IF(ISBLANK(TechData!G4),"",TechData!G4)</f>
        <v>100% (open)</v>
      </c>
      <c r="G10" s="57" t="str">
        <f>IF(ISBLANK(TechData!H4),"",TechData!H4)</f>
        <v/>
      </c>
    </row>
    <row r="11" spans="1:8" s="46" customFormat="1" ht="14" x14ac:dyDescent="0.2">
      <c r="B11" s="47" t="s">
        <v>71</v>
      </c>
      <c r="C11" s="28" t="str">
        <f>IF(ISBLANK(TechData!D5),"",TechData!D5)</f>
        <v>SP--1</v>
      </c>
      <c r="D11" s="28" t="str">
        <f>IF(ISBLANK(TechData!E5),"",TechData!E5)</f>
        <v>SP--2</v>
      </c>
      <c r="E11" s="28" t="str">
        <f>IF(ISBLANK(TechData!F5),"",TechData!F5)</f>
        <v>SP--3</v>
      </c>
      <c r="F11" s="28" t="str">
        <f>IF(ISBLANK(TechData!G5),"",TechData!G5)</f>
        <v>SP--4</v>
      </c>
      <c r="G11" s="57" t="str">
        <f>IF(ISBLANK(TechData!H5),"",TechData!H5)</f>
        <v/>
      </c>
    </row>
    <row r="12" spans="1:8" s="46" customFormat="1" ht="14" x14ac:dyDescent="0.2">
      <c r="A12" s="48" t="s">
        <v>42</v>
      </c>
      <c r="B12" s="45" t="s">
        <v>11</v>
      </c>
      <c r="C12" s="49">
        <f>IF(C7="","",IF(ISBLANK(TechData!D11),"-",IF(((SelectionData!$C$2/$C$3*1000)/TechData!D11)^(1/TechData!D12)&lt;1,"&lt;1",((SelectionData!$C$2/$C$3*1000)/TechData!D11)^(1/TechData!D12))))</f>
        <v>24.628624501344206</v>
      </c>
      <c r="D12" s="49">
        <f>IF(D7="","",IF(ISBLANK(TechData!E11),"-",IF(((SelectionData!$C$2/$C$3*1000)/TechData!E11)^(1/TechData!E12)&lt;1,"&lt;1",((SelectionData!$C$2/$C$3*1000)/TechData!E11)^(1/TechData!E12))))</f>
        <v>7.3826908511530744</v>
      </c>
      <c r="E12" s="49">
        <f>IF(E7="","",IF(ISBLANK(TechData!F11),"-",IF(((SelectionData!$C$2/$C$3*1000)/TechData!F11)^(1/TechData!F12)&lt;1,"&lt;1",((SelectionData!$C$2/$C$3*1000)/TechData!F11)^(1/TechData!F12))))</f>
        <v>2.6191648912457679</v>
      </c>
      <c r="F12" s="49">
        <f>IF(F7="","",IF(ISBLANK(TechData!G11),"-",IF(((SelectionData!$C$2/$C$3*1000)/TechData!G11)^(1/TechData!G12)&lt;1,"&lt;1",((SelectionData!$C$2/$C$3*1000)/TechData!G11)^(1/TechData!G12))))</f>
        <v>2.3052388786363536</v>
      </c>
      <c r="G12" s="60" t="str">
        <f>IF(G7="","",IF(ISBLANK(TechData!H11),"-",IF(((SelectionData!$C$2/$C$3*1000)/TechData!H11)^(1/TechData!H12)&lt;1,"&lt;1",((SelectionData!$C$2/$C$3*1000)/TechData!H11)^(1/TechData!H12))))</f>
        <v/>
      </c>
      <c r="H12" s="62"/>
    </row>
    <row r="13" spans="1:8" s="46" customFormat="1" ht="16" x14ac:dyDescent="0.25">
      <c r="A13" s="48" t="s">
        <v>43</v>
      </c>
      <c r="B13" s="45" t="s">
        <v>11</v>
      </c>
      <c r="C13" s="49">
        <f>IF(C7="","",IF(ISBLANK(TechData!D11),"-",IF(((SelectionData!$C$2/$C$3*1000)/TechData!D11)^(1/TechData!D12)+0.5*1.2*((SelectionData!$C$2/$C$3*1000)/3600/IF($C$3&lt;=1600,TechData!D13,2*TechData!D13))^2&lt;1,"&lt;1",((SelectionData!$C$2/$C$3*1000)/TechData!D11)^(1/TechData!D12)+0.5*1.2*((SelectionData!$C$2/$C$3*1000)/3600/IF($C$3&lt;=1600,TechData!D13,2*TechData!D13))^2)))</f>
        <v>26.357839368840104</v>
      </c>
      <c r="D13" s="49">
        <f>IF(D7="","",IF(ISBLANK(TechData!E11),"-",IF(((SelectionData!$C$2/$C$3*1000)/TechData!E11)^(1/TechData!E12)+0.5*1.2*((SelectionData!$C$2/$C$3*1000)/3600/IF($C$3&lt;=1600,TechData!E13,2*TechData!E13))^2&lt;1,"&lt;1",((SelectionData!$C$2/$C$3*1000)/TechData!E11)^(1/TechData!E12)+0.5*1.2*((SelectionData!$C$2/$C$3*1000)/3600/IF($C$3&lt;=1600,TechData!E13,2*TechData!E13))^2)))</f>
        <v>8.0268735881369313</v>
      </c>
      <c r="E13" s="49">
        <f>IF(E7="","",IF(ISBLANK(TechData!F11),"-",IF(((SelectionData!$C$2/$C$3*1000)/TechData!F11)^(1/TechData!F12)+0.5*1.2*((SelectionData!$C$2/$C$3*1000)/3600/IF($C$3&lt;=1600,TechData!F13,2*TechData!F13))^2&lt;1,"&lt;1",((SelectionData!$C$2/$C$3*1000)/TechData!F11)^(1/TechData!F12)+0.5*1.2*((SelectionData!$C$2/$C$3*1000)/3600/IF($C$3&lt;=1600,TechData!F13,2*TechData!F13))^2)))</f>
        <v>2.8830221403143557</v>
      </c>
      <c r="F13" s="49">
        <f>IF(F7="","",IF(ISBLANK(TechData!G11),"-",IF(((SelectionData!$C$2/$C$3*1000)/TechData!G11)^(1/TechData!G12)+0.5*1.2*((SelectionData!$C$2/$C$3*1000)/3600/IF($C$3&lt;=1600,TechData!G13,2*TechData!G13))^2&lt;1,"&lt;1",((SelectionData!$C$2/$C$3*1000)/TechData!G11)^(1/TechData!G12)+0.5*1.2*((SelectionData!$C$2/$C$3*1000)/3600/IF($C$3&lt;=1600,TechData!G13,2*TechData!G13))^2)))</f>
        <v>2.5690961277049413</v>
      </c>
      <c r="G13" s="60" t="str">
        <f>IF(G7="","",IF(ISBLANK(TechData!H11),"-",IF(((SelectionData!$C$2/$C$3*1000)/TechData!H11)^(1/TechData!H12)+0.5*1.2*((SelectionData!$C$2/$C$3*1000)/3600/IF($C$3&lt;=1600,TechData!H13,2*TechData!H13))^2&lt;1,"&lt;1",((SelectionData!$C$2/$C$3*1000)/TechData!H11)^(1/TechData!H12)+0.5*1.2*((SelectionData!$C$2/$C$3*1000)/3600/IF($C$3&lt;=1600,TechData!H13,2*TechData!H13))^2)))</f>
        <v/>
      </c>
      <c r="H13" s="62"/>
    </row>
    <row r="14" spans="1:8" s="46" customFormat="1" ht="16" x14ac:dyDescent="0.25">
      <c r="A14" s="48" t="s">
        <v>37</v>
      </c>
      <c r="B14" s="45" t="str">
        <f>B4</f>
        <v>[NR]</v>
      </c>
      <c r="C14" s="49">
        <f>IF($C$5="NR",IF(C7="","",IF(ISBLANK(TechData!D30),"-",IF(TechData!D30*LN((SelectionData!$C$2/$C$3*1000))+TechData!D31+CorrectionFactors!$B$2&lt;15,"&lt;15",IF(TechData!D30*LN((SelectionData!$C$2/$C$3*1000))+TechData!D31+CorrectionFactors!$B$2&gt;50,"&gt;50",TechData!D30*LN((SelectionData!$C$2/$C$3*1000))+TechData!D31+CorrectionFactors!$B$2)))),IF(C7="","",IF(ISBLANK(TechData!D33),"-",IF(TechData!D33*LN((SelectionData!$C$2/$C$3*1000))+TechData!D34+CorrectionFactors!$B$2&lt;20,"&lt;20",IF(TechData!D33*LN((SelectionData!$C$2/$C$3*1000))+TechData!D34+CorrectionFactors!$B$2&gt;55,"&gt;55",TechData!D33*LN((SelectionData!$C$2/$C$3*1000))+TechData!D34+CorrectionFactors!$B$2)))))</f>
        <v>28.51312898485271</v>
      </c>
      <c r="D14" s="49" t="str">
        <f>IF($C$5="NR",IF(D7="","",IF(ISBLANK(TechData!E30),"-",IF(TechData!E30*LN((SelectionData!$C$2/$C$3*1000))+TechData!E31+CorrectionFactors!$B$2&lt;15,"&lt;15",IF(TechData!E30*LN((SelectionData!$C$2/$C$3*1000))+TechData!E31+CorrectionFactors!$B$2&gt;50,"&gt;50",TechData!E30*LN((SelectionData!$C$2/$C$3*1000))+TechData!E31+CorrectionFactors!$B$2)))),IF(D7="","",IF(ISBLANK(TechData!E33),"-",IF(TechData!E33*LN((SelectionData!$C$2/$C$3*1000))+TechData!E34+CorrectionFactors!$B$2&lt;20,"&lt;20",IF(TechData!E33*LN((SelectionData!$C$2/$C$3*1000))+TechData!E34+CorrectionFactors!$B$2&gt;55,"&gt;55",TechData!E33*LN((SelectionData!$C$2/$C$3*1000))+TechData!E34+CorrectionFactors!$B$2)))))</f>
        <v>&lt;15</v>
      </c>
      <c r="E14" s="49" t="str">
        <f>IF($C$5="NR",IF(E7="","",IF(ISBLANK(TechData!F30),"-",IF(TechData!F30*LN((SelectionData!$C$2/$C$3*1000))+TechData!F31+CorrectionFactors!$B$2&lt;15,"&lt;15",IF(TechData!F30*LN((SelectionData!$C$2/$C$3*1000))+TechData!F31+CorrectionFactors!$B$2&gt;50,"&gt;50",TechData!F30*LN((SelectionData!$C$2/$C$3*1000))+TechData!F31+CorrectionFactors!$B$2)))),IF(E7="","",IF(ISBLANK(TechData!F33),"-",IF(TechData!F33*LN((SelectionData!$C$2/$C$3*1000))+TechData!F34+CorrectionFactors!$B$2&lt;20,"&lt;20",IF(TechData!F33*LN((SelectionData!$C$2/$C$3*1000))+TechData!F34+CorrectionFactors!$B$2&gt;55,"&gt;55",TechData!F33*LN((SelectionData!$C$2/$C$3*1000))+TechData!F34+CorrectionFactors!$B$2)))))</f>
        <v>&lt;15</v>
      </c>
      <c r="F14" s="49" t="str">
        <f>IF($C$5="NR",IF(F7="","",IF(ISBLANK(TechData!G30),"-",IF(TechData!G30*LN((SelectionData!$C$2/$C$3*1000))+TechData!G31+CorrectionFactors!$B$2&lt;15,"&lt;15",IF(TechData!G30*LN((SelectionData!$C$2/$C$3*1000))+TechData!G31+CorrectionFactors!$B$2&gt;50,"&gt;50",TechData!G30*LN((SelectionData!$C$2/$C$3*1000))+TechData!G31+CorrectionFactors!$B$2)))),IF(F7="","",IF(ISBLANK(TechData!G33),"-",IF(TechData!G33*LN((SelectionData!$C$2/$C$3*1000))+TechData!G34+CorrectionFactors!$B$2&lt;20,"&lt;20",IF(TechData!G33*LN((SelectionData!$C$2/$C$3*1000))+TechData!G34+CorrectionFactors!$B$2&gt;55,"&gt;55",TechData!G33*LN((SelectionData!$C$2/$C$3*1000))+TechData!G34+CorrectionFactors!$B$2)))))</f>
        <v>&lt;15</v>
      </c>
      <c r="G14" s="60" t="str">
        <f>IF($C$5="NR",IF(G7="","",IF(ISBLANK(TechData!H30),"-",IF(TechData!H30*LN((SelectionData!$C$2/$C$3*1000))+TechData!H31+CorrectionFactors!$B$2&lt;15,"&lt;15",IF(TechData!H30*LN((SelectionData!$C$2/$C$3*1000))+TechData!H31+CorrectionFactors!$B$2&gt;50,"&gt;50",TechData!H30*LN((SelectionData!$C$2/$C$3*1000))+TechData!H31+CorrectionFactors!$B$2)))),IF(G7="","",IF(ISBLANK(TechData!H33),"-",IF(TechData!H33*LN((SelectionData!$C$2/$C$3*1000))+TechData!H34+CorrectionFactors!$B$2&lt;20,"&lt;20",IF(TechData!H33*LN((SelectionData!$C$2/$C$3*1000))+TechData!H34+CorrectionFactors!$B$2&gt;55,"&gt;55",TechData!H33*LN((SelectionData!$C$2/$C$3*1000))+TechData!H34+CorrectionFactors!$B$2)))))</f>
        <v/>
      </c>
      <c r="H14" s="62"/>
    </row>
    <row r="15" spans="1:8" s="46" customFormat="1" ht="16" x14ac:dyDescent="0.25">
      <c r="A15" s="48" t="s">
        <v>49</v>
      </c>
      <c r="B15" s="45" t="str">
        <f>B4</f>
        <v>[NR]</v>
      </c>
      <c r="C15" s="49">
        <f>IF($C$5="NR",IF(C7="","",IF(ISBLANK(TechData!D30),"-",IF(TechData!D30*LN((SelectionData!$C$2/$C$3*1000))+TechData!D31+CorrectionFactors!$B$2-$C$4&lt;15,"&lt;15",IF(TechData!D30*LN((SelectionData!$C$2/$C$3*1000))+TechData!D31+CorrectionFactors!$B$2-$C$4&gt;50,"&gt;50",TechData!D30*LN((SelectionData!$C$2/$C$3*1000))+TechData!D31+CorrectionFactors!$B$2-$C$4)))),IF(C7="","",IF(ISBLANK(TechData!D33),"-",IF(TechData!D33*LN((SelectionData!$C$2/$C$3*1000))+TechData!D34+CorrectionFactors!$B$2-$C$4&lt;20,"&lt;20",IF(TechData!D33*LN((SelectionData!$C$2/$C$3*1000))+TechData!D34+CorrectionFactors!$B$2-$C$4&gt;55,"&gt;55",TechData!D33*LN((SelectionData!$C$2/$C$3*1000))+TechData!D34+CorrectionFactors!$B$2-$C$4)))))</f>
        <v>20.51312898485271</v>
      </c>
      <c r="D15" s="49" t="str">
        <f>IF($C$5="NR",IF(D7="","",IF(ISBLANK(TechData!E30),"-",IF(TechData!E30*LN((SelectionData!$C$2/$C$3*1000))+TechData!E31+CorrectionFactors!$B$2-$C$4&lt;15,"&lt;15",IF(TechData!E30*LN((SelectionData!$C$2/$C$3*1000))+TechData!E31+CorrectionFactors!$B$2-$C$4&gt;50,"&gt;50",TechData!E30*LN((SelectionData!$C$2/$C$3*1000))+TechData!E31+CorrectionFactors!$B$2-$C$4)))),IF(D7="","",IF(ISBLANK(TechData!E33),"-",IF(TechData!E33*LN((SelectionData!$C$2/$C$3*1000))+TechData!E34+CorrectionFactors!$B$2-$C$4&lt;20,"&lt;20",IF(TechData!E33*LN((SelectionData!$C$2/$C$3*1000))+TechData!E34+CorrectionFactors!$B$2-$C$4&gt;55,"&gt;55",TechData!E33*LN((SelectionData!$C$2/$C$3*1000))+TechData!E34+CorrectionFactors!$B$2-$C$4)))))</f>
        <v>&lt;15</v>
      </c>
      <c r="E15" s="49" t="str">
        <f>IF($C$5="NR",IF(E7="","",IF(ISBLANK(TechData!F30),"-",IF(TechData!F30*LN((SelectionData!$C$2/$C$3*1000))+TechData!F31+CorrectionFactors!$B$2-$C$4&lt;15,"&lt;15",IF(TechData!F30*LN((SelectionData!$C$2/$C$3*1000))+TechData!F31+CorrectionFactors!$B$2-$C$4&gt;50,"&gt;50",TechData!F30*LN((SelectionData!$C$2/$C$3*1000))+TechData!F31+CorrectionFactors!$B$2-$C$4)))),IF(E7="","",IF(ISBLANK(TechData!F33),"-",IF(TechData!F33*LN((SelectionData!$C$2/$C$3*1000))+TechData!F34+CorrectionFactors!$B$2-$C$4&lt;20,"&lt;20",IF(TechData!F33*LN((SelectionData!$C$2/$C$3*1000))+TechData!F34+CorrectionFactors!$B$2-$C$4&gt;55,"&gt;55",TechData!F33*LN((SelectionData!$C$2/$C$3*1000))+TechData!F34+CorrectionFactors!$B$2-$C$4)))))</f>
        <v>&lt;15</v>
      </c>
      <c r="F15" s="49" t="str">
        <f>IF($C$5="NR",IF(F7="","",IF(ISBLANK(TechData!G30),"-",IF(TechData!G30*LN((SelectionData!$C$2/$C$3*1000))+TechData!G31+CorrectionFactors!$B$2-$C$4&lt;15,"&lt;15",IF(TechData!G30*LN((SelectionData!$C$2/$C$3*1000))+TechData!G31+CorrectionFactors!$B$2-$C$4&gt;50,"&gt;50",TechData!G30*LN((SelectionData!$C$2/$C$3*1000))+TechData!G31+CorrectionFactors!$B$2-$C$4)))),IF(F7="","",IF(ISBLANK(TechData!G33),"-",IF(TechData!G33*LN((SelectionData!$C$2/$C$3*1000))+TechData!G34+CorrectionFactors!$B$2-$C$4&lt;20,"&lt;20",IF(TechData!G33*LN((SelectionData!$C$2/$C$3*1000))+TechData!G34+CorrectionFactors!$B$2-$C$4&gt;55,"&gt;55",TechData!G33*LN((SelectionData!$C$2/$C$3*1000))+TechData!G34+CorrectionFactors!$B$2-$C$4)))))</f>
        <v>&lt;15</v>
      </c>
      <c r="G15" s="60" t="str">
        <f>IF($C$5="NR",IF(G7="","",IF(ISBLANK(TechData!H30),"-",IF(TechData!H30*LN((SelectionData!$C$2/$C$3*1000))+TechData!H31+CorrectionFactors!$B$2-$C$4&lt;15,"&lt;15",IF(TechData!H30*LN((SelectionData!$C$2/$C$3*1000))+TechData!H31+CorrectionFactors!$B$2-$C$4&gt;50,"&gt;50",TechData!H30*LN((SelectionData!$C$2/$C$3*1000))+TechData!H31+CorrectionFactors!$B$2-$C$4)))),IF(G7="","",IF(ISBLANK(TechData!H33),"-",IF(TechData!H33*LN((SelectionData!$C$2/$C$3*1000))+TechData!H34+CorrectionFactors!$B$2-$C$4&lt;20,"&lt;20",IF(TechData!H33*LN((SelectionData!$C$2/$C$3*1000))+TechData!H34+CorrectionFactors!$B$2-$C$4&gt;55,"&gt;55",TechData!H33*LN((SelectionData!$C$2/$C$3*1000))+TechData!H34+CorrectionFactors!$B$2-$C$4)))))</f>
        <v/>
      </c>
      <c r="H15" s="62"/>
    </row>
    <row r="16" spans="1:8" s="46" customFormat="1" ht="14" x14ac:dyDescent="0.2">
      <c r="B16" s="43"/>
      <c r="G16" s="56"/>
      <c r="H16" s="62"/>
    </row>
    <row r="17" spans="1:8" s="46" customFormat="1" ht="14" x14ac:dyDescent="0.2">
      <c r="A17" s="51" t="s">
        <v>12</v>
      </c>
      <c r="B17" s="43"/>
      <c r="G17" s="56"/>
      <c r="H17" s="62"/>
    </row>
    <row r="18" spans="1:8" s="46" customFormat="1" ht="15" customHeight="1" x14ac:dyDescent="0.25">
      <c r="B18" s="43"/>
      <c r="C18" s="64" t="s">
        <v>38</v>
      </c>
      <c r="D18" s="64"/>
      <c r="E18" s="64"/>
      <c r="F18" s="64"/>
      <c r="G18" s="58"/>
      <c r="H18" s="62"/>
    </row>
    <row r="19" spans="1:8" s="46" customFormat="1" ht="14" x14ac:dyDescent="0.2">
      <c r="A19" s="44">
        <v>125</v>
      </c>
      <c r="B19" s="45" t="s">
        <v>13</v>
      </c>
      <c r="C19" s="50">
        <f>IF(C7="","",IF(AND(OR(ISNUMBER(C14),ISNUMBER(C15)),SUM(TechData!D36:D49)&lt;&gt;0),IF(TechData!D36*LN(SelectionData!$C$2/$C$3*1000)+TechData!D37+CorrectionFactors!$B$2&lt;=0,"&lt; BGL",TechData!D36*LN(SelectionData!$C$2/$C$3*1000)+TechData!D37+CorrectionFactors!$B$2),"-"))</f>
        <v>26.246645257723397</v>
      </c>
      <c r="D19" s="50" t="str">
        <f>IF(D7="","",IF(AND(OR(ISNUMBER(D14),ISNUMBER(D15)),SUM(TechData!E36:E49)&lt;&gt;0),IF(TechData!E36*LN(SelectionData!$C$2/$C$3*1000)+TechData!E37+CorrectionFactors!$B$2&lt;=0,"&lt; BGL",TechData!E36*LN(SelectionData!$C$2/$C$3*1000)+TechData!E37+CorrectionFactors!$B$2),"-"))</f>
        <v>-</v>
      </c>
      <c r="E19" s="50" t="str">
        <f>IF(E7="","",IF(AND(OR(ISNUMBER(E14),ISNUMBER(E15)),SUM(TechData!F36:F49)&lt;&gt;0),IF(TechData!F36*LN(SelectionData!$C$2/$C$3*1000)+TechData!F37+CorrectionFactors!$B$2&lt;=0,"&lt; BGL",TechData!F36*LN(SelectionData!$C$2/$C$3*1000)+TechData!F37+CorrectionFactors!$B$2),"-"))</f>
        <v>-</v>
      </c>
      <c r="F19" s="50" t="str">
        <f>IF(F7="","",IF(AND(OR(ISNUMBER(F14),ISNUMBER(F15)),SUM(TechData!G36:G49)&lt;&gt;0),IF(TechData!G36*LN(SelectionData!$C$2/$C$3*1000)+TechData!G37+CorrectionFactors!$B$2&lt;=0,"&lt; BGL",TechData!G36*LN(SelectionData!$C$2/$C$3*1000)+TechData!G37+CorrectionFactors!$B$2),"-"))</f>
        <v>-</v>
      </c>
      <c r="G19" s="61" t="str">
        <f>IF(G7="","",IF(AND(OR(ISNUMBER(G14),ISNUMBER(G15)),SUM(TechData!H36:H49)&lt;&gt;0),IF(TechData!H36*LN(SelectionData!$C$2/$C$3*1000)+TechData!H37+CorrectionFactors!$B$2&lt;=0,"&lt; BGL",TechData!H36*LN(SelectionData!$C$2/$C$3*1000)+TechData!H37+CorrectionFactors!$B$2),"-"))</f>
        <v/>
      </c>
      <c r="H19" s="62"/>
    </row>
    <row r="20" spans="1:8" s="46" customFormat="1" ht="14" x14ac:dyDescent="0.2">
      <c r="A20" s="44">
        <v>250</v>
      </c>
      <c r="B20" s="45" t="s">
        <v>13</v>
      </c>
      <c r="C20" s="50">
        <f>IF(C7="","",IF(AND(OR(ISNUMBER(C14),ISNUMBER(C15)),SUM(TechData!D36:D49)&lt;&gt;0),IF(TechData!D38*LN(SelectionData!$C$2/$C$3*1000)+TechData!D39+CorrectionFactors!$B$2&lt;=0,"&lt; BGL",TechData!D38*LN(SelectionData!$C$2/$C$3*1000)+TechData!D39+CorrectionFactors!$B$2),"-"))</f>
        <v>26.557435426492699</v>
      </c>
      <c r="D20" s="50" t="str">
        <f>IF(D7="","",IF(AND(OR(ISNUMBER(D14),ISNUMBER(D15)),SUM(TechData!E36:E49)&lt;&gt;0),IF(TechData!E38*LN(SelectionData!$C$2/$C$3*1000)+TechData!E39+CorrectionFactors!$B$2&lt;=0,"&lt; BGL",TechData!E38*LN(SelectionData!$C$2/$C$3*1000)+TechData!E39+CorrectionFactors!$B$2),"-"))</f>
        <v>-</v>
      </c>
      <c r="E20" s="50" t="str">
        <f>IF(E7="","",IF(AND(OR(ISNUMBER(E14),ISNUMBER(E15)),SUM(TechData!F36:F49)&lt;&gt;0),IF(TechData!F38*LN(SelectionData!$C$2/$C$3*1000)+TechData!F39+CorrectionFactors!$B$2&lt;=0,"&lt; BGL",TechData!F38*LN(SelectionData!$C$2/$C$3*1000)+TechData!F39+CorrectionFactors!$B$2),"-"))</f>
        <v>-</v>
      </c>
      <c r="F20" s="50" t="str">
        <f>IF(F7="","",IF(AND(OR(ISNUMBER(F14),ISNUMBER(F15)),SUM(TechData!G36:G49)&lt;&gt;0),IF(TechData!G38*LN(SelectionData!$C$2/$C$3*1000)+TechData!G39+CorrectionFactors!$B$2&lt;=0,"&lt; BGL",TechData!G38*LN(SelectionData!$C$2/$C$3*1000)+TechData!G39+CorrectionFactors!$B$2),"-"))</f>
        <v>-</v>
      </c>
      <c r="G20" s="61" t="str">
        <f>IF(G7="","",IF(AND(OR(ISNUMBER(G14),ISNUMBER(G15)),SUM(TechData!H36:H49)&lt;&gt;0),IF(TechData!H38*LN(SelectionData!$C$2/$C$3*1000)+TechData!H39+CorrectionFactors!$B$2&lt;=0,"&lt; BGL",TechData!H38*LN(SelectionData!$C$2/$C$3*1000)+TechData!H39+CorrectionFactors!$B$2),"-"))</f>
        <v/>
      </c>
      <c r="H20" s="62"/>
    </row>
    <row r="21" spans="1:8" s="46" customFormat="1" ht="14" x14ac:dyDescent="0.2">
      <c r="A21" s="44">
        <v>500</v>
      </c>
      <c r="B21" s="45" t="s">
        <v>13</v>
      </c>
      <c r="C21" s="50">
        <f>IF(C7="","",IF(AND(OR(ISNUMBER(C14),ISNUMBER(C15)),SUM(TechData!D36:D49)&lt;&gt;0),IF(TechData!D40*LN(SelectionData!$C$2/$C$3*1000)+TechData!D41+CorrectionFactors!$B$2&lt;=0,"&lt; BGL",TechData!D40*LN(SelectionData!$C$2/$C$3*1000)+TechData!D41+CorrectionFactors!$B$2),"-"))</f>
        <v>28.422391009565512</v>
      </c>
      <c r="D21" s="50" t="str">
        <f>IF(D7="","",IF(AND(OR(ISNUMBER(D14),ISNUMBER(D15)),SUM(TechData!E36:E49)&lt;&gt;0),IF(TechData!E40*LN(SelectionData!$C$2/$C$3*1000)+TechData!E41+CorrectionFactors!$B$2&lt;=0,"&lt; BGL",TechData!E40*LN(SelectionData!$C$2/$C$3*1000)+TechData!E41+CorrectionFactors!$B$2),"-"))</f>
        <v>-</v>
      </c>
      <c r="E21" s="50" t="str">
        <f>IF(E7="","",IF(AND(OR(ISNUMBER(E14),ISNUMBER(E15)),SUM(TechData!F36:F49)&lt;&gt;0),IF(TechData!F40*LN(SelectionData!$C$2/$C$3*1000)+TechData!F41+CorrectionFactors!$B$2&lt;=0,"&lt; BGL",TechData!F40*LN(SelectionData!$C$2/$C$3*1000)+TechData!F41+CorrectionFactors!$B$2),"-"))</f>
        <v>-</v>
      </c>
      <c r="F21" s="50" t="str">
        <f>IF(F7="","",IF(AND(OR(ISNUMBER(F14),ISNUMBER(F15)),SUM(TechData!G36:G49)&lt;&gt;0),IF(TechData!G40*LN(SelectionData!$C$2/$C$3*1000)+TechData!G41+CorrectionFactors!$B$2&lt;=0,"&lt; BGL",TechData!G40*LN(SelectionData!$C$2/$C$3*1000)+TechData!G41+CorrectionFactors!$B$2),"-"))</f>
        <v>-</v>
      </c>
      <c r="G21" s="61" t="str">
        <f>IF(G7="","",IF(AND(OR(ISNUMBER(G14),ISNUMBER(G15)),SUM(TechData!H36:H49)&lt;&gt;0),IF(TechData!H40*LN(SelectionData!$C$2/$C$3*1000)+TechData!H41+CorrectionFactors!$B$2&lt;=0,"&lt; BGL",TechData!H40*LN(SelectionData!$C$2/$C$3*1000)+TechData!H41+CorrectionFactors!$B$2),"-"))</f>
        <v/>
      </c>
      <c r="H21" s="62"/>
    </row>
    <row r="22" spans="1:8" s="46" customFormat="1" ht="14" x14ac:dyDescent="0.2">
      <c r="A22" s="44">
        <v>1000</v>
      </c>
      <c r="B22" s="45" t="s">
        <v>13</v>
      </c>
      <c r="C22" s="50">
        <f>IF(C7="","",IF(AND(OR(ISNUMBER(C14),ISNUMBER(C15)),SUM(TechData!D36:D49)&lt;&gt;0),IF(TechData!D42*LN(SelectionData!$C$2/$C$3*1000)+TechData!D43+CorrectionFactors!$B$2&lt;=0,"&lt; BGL",TechData!D42*LN(SelectionData!$C$2/$C$3*1000)+TechData!D43+CorrectionFactors!$B$2),"-"))</f>
        <v>25.376934262910975</v>
      </c>
      <c r="D22" s="50" t="str">
        <f>IF(D7="","",IF(AND(OR(ISNUMBER(D14),ISNUMBER(D15)),SUM(TechData!E36:E49)&lt;&gt;0),IF(TechData!E42*LN(SelectionData!$C$2/$C$3*1000)+TechData!E43+CorrectionFactors!$B$2&lt;=0,"&lt; BGL",TechData!E42*LN(SelectionData!$C$2/$C$3*1000)+TechData!E43+CorrectionFactors!$B$2),"-"))</f>
        <v>-</v>
      </c>
      <c r="E22" s="50" t="str">
        <f>IF(E7="","",IF(AND(OR(ISNUMBER(E14),ISNUMBER(E15)),SUM(TechData!F36:F49)&lt;&gt;0),IF(TechData!F42*LN(SelectionData!$C$2/$C$3*1000)+TechData!F43+CorrectionFactors!$B$2&lt;=0,"&lt; BGL",TechData!F42*LN(SelectionData!$C$2/$C$3*1000)+TechData!F43+CorrectionFactors!$B$2),"-"))</f>
        <v>-</v>
      </c>
      <c r="F22" s="50" t="str">
        <f>IF(F7="","",IF(AND(OR(ISNUMBER(F14),ISNUMBER(F15)),SUM(TechData!G36:G49)&lt;&gt;0),IF(TechData!G42*LN(SelectionData!$C$2/$C$3*1000)+TechData!G43+CorrectionFactors!$B$2&lt;=0,"&lt; BGL",TechData!G42*LN(SelectionData!$C$2/$C$3*1000)+TechData!G43+CorrectionFactors!$B$2),"-"))</f>
        <v>-</v>
      </c>
      <c r="G22" s="61" t="str">
        <f>IF(G7="","",IF(AND(OR(ISNUMBER(G14),ISNUMBER(G15)),SUM(TechData!H36:H49)&lt;&gt;0),IF(TechData!H42*LN(SelectionData!$C$2/$C$3*1000)+TechData!H43+CorrectionFactors!$B$2&lt;=0,"&lt; BGL",TechData!H42*LN(SelectionData!$C$2/$C$3*1000)+TechData!H43+CorrectionFactors!$B$2),"-"))</f>
        <v/>
      </c>
      <c r="H22" s="62"/>
    </row>
    <row r="23" spans="1:8" s="46" customFormat="1" ht="14" x14ac:dyDescent="0.2">
      <c r="A23" s="44">
        <v>2000</v>
      </c>
      <c r="B23" s="45" t="s">
        <v>13</v>
      </c>
      <c r="C23" s="50">
        <f>IF(C7="","",IF(AND(OR(ISNUMBER(C14),ISNUMBER(C15)),SUM(TechData!D36:D49)&lt;&gt;0),IF(TechData!D44*LN(SelectionData!$C$2/$C$3*1000)+TechData!D45+CorrectionFactors!$B$2&lt;=0,"&lt; BGL",TechData!D44*LN(SelectionData!$C$2/$C$3*1000)+TechData!D45+CorrectionFactors!$B$2),"-"))</f>
        <v>20.584534726328524</v>
      </c>
      <c r="D23" s="50" t="str">
        <f>IF(D7="","",IF(AND(OR(ISNUMBER(D14),ISNUMBER(D15)),SUM(TechData!E36:E49)&lt;&gt;0),IF(TechData!E44*LN(SelectionData!$C$2/$C$3*1000)+TechData!E45+CorrectionFactors!$B$2&lt;=0,"&lt; BGL",TechData!E44*LN(SelectionData!$C$2/$C$3*1000)+TechData!E45+CorrectionFactors!$B$2),"-"))</f>
        <v>-</v>
      </c>
      <c r="E23" s="50" t="str">
        <f>IF(E7="","",IF(AND(OR(ISNUMBER(E14),ISNUMBER(E15)),SUM(TechData!F36:F49)&lt;&gt;0),IF(TechData!F44*LN(SelectionData!$C$2/$C$3*1000)+TechData!F45+CorrectionFactors!$B$2&lt;=0,"&lt; BGL",TechData!F44*LN(SelectionData!$C$2/$C$3*1000)+TechData!F45+CorrectionFactors!$B$2),"-"))</f>
        <v>-</v>
      </c>
      <c r="F23" s="50" t="str">
        <f>IF(F7="","",IF(AND(OR(ISNUMBER(F14),ISNUMBER(F15)),SUM(TechData!G36:G49)&lt;&gt;0),IF(TechData!G44*LN(SelectionData!$C$2/$C$3*1000)+TechData!G45+CorrectionFactors!$B$2&lt;=0,"&lt; BGL",TechData!G44*LN(SelectionData!$C$2/$C$3*1000)+TechData!G45+CorrectionFactors!$B$2),"-"))</f>
        <v>-</v>
      </c>
      <c r="G23" s="61" t="str">
        <f>IF(G7="","",IF(AND(OR(ISNUMBER(G14),ISNUMBER(G15)),SUM(TechData!H36:H49)&lt;&gt;0),IF(TechData!H44*LN(SelectionData!$C$2/$C$3*1000)+TechData!H45+CorrectionFactors!$B$2&lt;=0,"&lt; BGL",TechData!H44*LN(SelectionData!$C$2/$C$3*1000)+TechData!H45+CorrectionFactors!$B$2),"-"))</f>
        <v/>
      </c>
      <c r="H23" s="62"/>
    </row>
    <row r="24" spans="1:8" s="46" customFormat="1" ht="14" x14ac:dyDescent="0.2">
      <c r="A24" s="44">
        <v>4000</v>
      </c>
      <c r="B24" s="45" t="s">
        <v>13</v>
      </c>
      <c r="C24" s="50">
        <f>IF(C7="","",IF(AND(OR(ISNUMBER(C14),ISNUMBER(C15)),SUM(TechData!D36:D49)&lt;&gt;0),IF(TechData!D46*LN(SelectionData!$C$2/$C$3*1000)+TechData!D47+CorrectionFactors!$B$2&lt;=0,"&lt; BGL",TechData!D46*LN(SelectionData!$C$2/$C$3*1000)+TechData!D47+CorrectionFactors!$B$2),"-"))</f>
        <v>11.929259145844878</v>
      </c>
      <c r="D24" s="50" t="str">
        <f>IF(D7="","",IF(AND(OR(ISNUMBER(D14),ISNUMBER(D15)),SUM(TechData!E36:E49)&lt;&gt;0),IF(TechData!E46*LN(SelectionData!$C$2/$C$3*1000)+TechData!E47+CorrectionFactors!$B$2&lt;=0,"&lt; BGL",TechData!E46*LN(SelectionData!$C$2/$C$3*1000)+TechData!E47+CorrectionFactors!$B$2),"-"))</f>
        <v>-</v>
      </c>
      <c r="E24" s="50" t="str">
        <f>IF(E7="","",IF(AND(OR(ISNUMBER(E14),ISNUMBER(E15)),SUM(TechData!F36:F49)&lt;&gt;0),IF(TechData!F46*LN(SelectionData!$C$2/$C$3*1000)+TechData!F47+CorrectionFactors!$B$2&lt;=0,"&lt; BGL",TechData!F46*LN(SelectionData!$C$2/$C$3*1000)+TechData!F47+CorrectionFactors!$B$2),"-"))</f>
        <v>-</v>
      </c>
      <c r="F24" s="50" t="str">
        <f>IF(F7="","",IF(AND(OR(ISNUMBER(F14),ISNUMBER(F15)),SUM(TechData!G36:G49)&lt;&gt;0),IF(TechData!G46*LN(SelectionData!$C$2/$C$3*1000)+TechData!G47+CorrectionFactors!$B$2&lt;=0,"&lt; BGL",TechData!G46*LN(SelectionData!$C$2/$C$3*1000)+TechData!G47+CorrectionFactors!$B$2),"-"))</f>
        <v>-</v>
      </c>
      <c r="G24" s="61" t="str">
        <f>IF(G7="","",IF(AND(OR(ISNUMBER(G14),ISNUMBER(G15)),SUM(TechData!H36:H49)&lt;&gt;0),IF(TechData!H46*LN(SelectionData!$C$2/$C$3*1000)+TechData!H47+CorrectionFactors!$B$2&lt;=0,"&lt; BGL",TechData!H46*LN(SelectionData!$C$2/$C$3*1000)+TechData!H47+CorrectionFactors!$B$2),"-"))</f>
        <v/>
      </c>
      <c r="H24" s="62"/>
    </row>
    <row r="25" spans="1:8" s="46" customFormat="1" ht="14" x14ac:dyDescent="0.2">
      <c r="A25" s="44">
        <v>8000</v>
      </c>
      <c r="B25" s="45" t="s">
        <v>13</v>
      </c>
      <c r="C25" s="50">
        <f>IF(C7="","",IF(AND(OR(ISNUMBER(C14),ISNUMBER(C15)),SUM(TechData!D36:D49)&lt;&gt;0),IF(TechData!D48*LN(SelectionData!$C$2/$C$3*1000)+TechData!D49+CorrectionFactors!$B$2&lt;=0,"&lt; BGL",TechData!D48*LN(SelectionData!$C$2/$C$3*1000)+TechData!D49+CorrectionFactors!$B$2),"-"))</f>
        <v>3.6765591263808908</v>
      </c>
      <c r="D25" s="50" t="str">
        <f>IF(D7="","",IF(AND(OR(ISNUMBER(D14),ISNUMBER(D15)),SUM(TechData!E36:E49)&lt;&gt;0),IF(TechData!E48*LN(SelectionData!$C$2/$C$3*1000)+TechData!E49+CorrectionFactors!$B$2&lt;=0,"&lt; BGL",TechData!E48*LN(SelectionData!$C$2/$C$3*1000)+TechData!E49+CorrectionFactors!$B$2),"-"))</f>
        <v>-</v>
      </c>
      <c r="E25" s="50" t="str">
        <f>IF(E7="","",IF(AND(OR(ISNUMBER(E14),ISNUMBER(E15)),SUM(TechData!F36:F49)&lt;&gt;0),IF(TechData!F48*LN(SelectionData!$C$2/$C$3*1000)+TechData!F49+CorrectionFactors!$B$2&lt;=0,"&lt; BGL",TechData!F48*LN(SelectionData!$C$2/$C$3*1000)+TechData!F49+CorrectionFactors!$B$2),"-"))</f>
        <v>-</v>
      </c>
      <c r="F25" s="50" t="str">
        <f>IF(F7="","",IF(AND(OR(ISNUMBER(F14),ISNUMBER(F15)),SUM(TechData!G36:G49)&lt;&gt;0),IF(TechData!G48*LN(SelectionData!$C$2/$C$3*1000)+TechData!G49+CorrectionFactors!$B$2&lt;=0,"&lt; BGL",TechData!G48*LN(SelectionData!$C$2/$C$3*1000)+TechData!G49+CorrectionFactors!$B$2),"-"))</f>
        <v>-</v>
      </c>
      <c r="G25" s="61" t="str">
        <f>IF(G7="","",IF(AND(OR(ISNUMBER(G14),ISNUMBER(G15)),SUM(TechData!H36:H49)&lt;&gt;0),IF(TechData!H48*LN(SelectionData!$C$2/$C$3*1000)+TechData!H49+CorrectionFactors!$B$2&lt;=0,"&lt; BGL",TechData!H48*LN(SelectionData!$C$2/$C$3*1000)+TechData!H49+CorrectionFactors!$B$2),"-"))</f>
        <v/>
      </c>
      <c r="H25" s="62"/>
    </row>
    <row r="26" spans="1:8" x14ac:dyDescent="0.2">
      <c r="A26" s="7" t="s">
        <v>14</v>
      </c>
      <c r="H26" s="63"/>
    </row>
    <row r="27" spans="1:8" x14ac:dyDescent="0.2">
      <c r="H27" s="63"/>
    </row>
  </sheetData>
  <mergeCells count="1">
    <mergeCell ref="C18:F18"/>
  </mergeCells>
  <dataValidations count="1">
    <dataValidation type="list" allowBlank="1" showInputMessage="1" showErrorMessage="1" sqref="C5" xr:uid="{00000000-0002-0000-0000-000000000000}">
      <formula1>units</formula1>
    </dataValidation>
  </dataValidation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C7" sqref="C7"/>
    </sheetView>
  </sheetViews>
  <sheetFormatPr baseColWidth="10" defaultColWidth="8.832031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</sheetData>
  <sheetProtection algorithmName="SHA-512" hashValue="8gogcqHgn/ndnTp6dQWU2yg4fKZyVlbh5/6/Fb4KL5IHbO9LpFT6l2maBfbXTWODLMOMafAzS8eKqnESTIXb/g==" saltValue="g4VjZY7M/TNqL6kaUpxxo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G52"/>
  <sheetViews>
    <sheetView zoomScaleNormal="100" workbookViewId="0">
      <selection activeCell="E4" sqref="E4:G4"/>
    </sheetView>
  </sheetViews>
  <sheetFormatPr baseColWidth="10" defaultColWidth="8.83203125" defaultRowHeight="15" x14ac:dyDescent="0.2"/>
  <cols>
    <col min="1" max="1" width="33.5" bestFit="1" customWidth="1"/>
    <col min="2" max="2" width="5.1640625" customWidth="1"/>
    <col min="3" max="3" width="12.83203125" style="1" bestFit="1" customWidth="1"/>
    <col min="4" max="33" width="10.5" style="43" bestFit="1" customWidth="1"/>
  </cols>
  <sheetData>
    <row r="1" spans="1:33" x14ac:dyDescent="0.2">
      <c r="A1" s="14"/>
      <c r="B1" s="15"/>
      <c r="C1" s="16" t="s">
        <v>18</v>
      </c>
      <c r="D1" s="28" t="s">
        <v>51</v>
      </c>
      <c r="E1" s="28" t="s">
        <v>52</v>
      </c>
      <c r="F1" s="28" t="s">
        <v>53</v>
      </c>
      <c r="G1" s="28" t="s">
        <v>54</v>
      </c>
      <c r="H1" s="28"/>
      <c r="I1" s="28" t="s">
        <v>51</v>
      </c>
      <c r="J1" s="28" t="s">
        <v>52</v>
      </c>
      <c r="K1" s="28" t="s">
        <v>53</v>
      </c>
      <c r="L1" s="28" t="s">
        <v>54</v>
      </c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</row>
    <row r="2" spans="1:33" x14ac:dyDescent="0.2">
      <c r="A2" s="8"/>
      <c r="B2" s="13"/>
      <c r="C2" s="17" t="s">
        <v>19</v>
      </c>
      <c r="D2" s="29">
        <v>1000</v>
      </c>
      <c r="E2" s="29">
        <v>1000</v>
      </c>
      <c r="F2" s="29">
        <v>1000</v>
      </c>
      <c r="G2" s="29">
        <v>1000</v>
      </c>
      <c r="H2" s="29"/>
      <c r="I2" s="29">
        <v>1000</v>
      </c>
      <c r="J2" s="29">
        <v>1000</v>
      </c>
      <c r="K2" s="29">
        <v>1000</v>
      </c>
      <c r="L2" s="29">
        <v>1000</v>
      </c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</row>
    <row r="3" spans="1:33" x14ac:dyDescent="0.2">
      <c r="A3" s="8"/>
      <c r="B3" s="13"/>
      <c r="C3" s="17" t="s">
        <v>20</v>
      </c>
      <c r="D3" s="28" t="s">
        <v>55</v>
      </c>
      <c r="E3" s="28" t="s">
        <v>55</v>
      </c>
      <c r="F3" s="28" t="s">
        <v>55</v>
      </c>
      <c r="G3" s="28" t="s">
        <v>55</v>
      </c>
      <c r="H3" s="28"/>
      <c r="I3" s="28" t="s">
        <v>50</v>
      </c>
      <c r="J3" s="28" t="s">
        <v>50</v>
      </c>
      <c r="K3" s="28" t="s">
        <v>50</v>
      </c>
      <c r="L3" s="28" t="s">
        <v>50</v>
      </c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</row>
    <row r="4" spans="1:33" x14ac:dyDescent="0.2">
      <c r="A4" s="8"/>
      <c r="B4" s="13"/>
      <c r="C4" s="17" t="s">
        <v>21</v>
      </c>
      <c r="D4" s="28" t="s">
        <v>72</v>
      </c>
      <c r="E4" s="28" t="s">
        <v>72</v>
      </c>
      <c r="F4" s="28" t="s">
        <v>72</v>
      </c>
      <c r="G4" s="28" t="s">
        <v>72</v>
      </c>
      <c r="H4" s="28"/>
      <c r="I4" s="28" t="s">
        <v>56</v>
      </c>
      <c r="J4" s="28" t="s">
        <v>57</v>
      </c>
      <c r="K4" s="28" t="s">
        <v>58</v>
      </c>
      <c r="L4" s="28" t="s">
        <v>59</v>
      </c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</row>
    <row r="5" spans="1:33" x14ac:dyDescent="0.2">
      <c r="A5" s="18"/>
      <c r="B5" s="19"/>
      <c r="C5" s="20" t="s">
        <v>22</v>
      </c>
      <c r="D5" s="28" t="s">
        <v>56</v>
      </c>
      <c r="E5" s="28" t="s">
        <v>57</v>
      </c>
      <c r="F5" s="28" t="s">
        <v>58</v>
      </c>
      <c r="G5" s="28" t="s">
        <v>59</v>
      </c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</row>
    <row r="6" spans="1:33" ht="15" customHeight="1" x14ac:dyDescent="0.2">
      <c r="A6" s="3" t="s">
        <v>0</v>
      </c>
      <c r="B6" s="9"/>
      <c r="C6" s="4"/>
      <c r="D6" s="30"/>
      <c r="E6" s="30"/>
      <c r="F6" s="30"/>
      <c r="G6" s="30"/>
      <c r="H6" s="30"/>
      <c r="I6" s="30"/>
      <c r="J6" s="30"/>
      <c r="K6" s="30"/>
      <c r="L6" s="30"/>
      <c r="M6" s="31"/>
      <c r="N6" s="30"/>
      <c r="O6" s="30"/>
      <c r="P6" s="30"/>
      <c r="Q6" s="30"/>
      <c r="R6" s="30"/>
      <c r="S6" s="30"/>
      <c r="T6" s="30"/>
      <c r="U6" s="30"/>
      <c r="V6" s="30"/>
      <c r="W6" s="31"/>
      <c r="X6" s="30"/>
      <c r="Y6" s="30"/>
      <c r="Z6" s="30"/>
      <c r="AA6" s="30"/>
      <c r="AB6" s="30"/>
      <c r="AC6" s="30"/>
      <c r="AD6" s="30"/>
      <c r="AE6" s="30"/>
      <c r="AF6" s="30"/>
      <c r="AG6" s="31"/>
    </row>
    <row r="7" spans="1:33" ht="15" customHeight="1" x14ac:dyDescent="0.25">
      <c r="A7" s="8"/>
      <c r="B7" s="12"/>
      <c r="C7" s="2" t="s">
        <v>4</v>
      </c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</row>
    <row r="8" spans="1:33" ht="15" customHeight="1" x14ac:dyDescent="0.25">
      <c r="A8" s="8"/>
      <c r="B8" s="12"/>
      <c r="C8" s="2" t="s">
        <v>3</v>
      </c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</row>
    <row r="9" spans="1:33" ht="15" customHeight="1" x14ac:dyDescent="0.25">
      <c r="A9" s="18"/>
      <c r="B9" s="21"/>
      <c r="C9" s="2" t="s">
        <v>5</v>
      </c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</row>
    <row r="10" spans="1:33" ht="15" customHeight="1" x14ac:dyDescent="0.2">
      <c r="A10" s="3" t="s">
        <v>44</v>
      </c>
      <c r="B10" s="9"/>
      <c r="C10" s="4"/>
      <c r="D10" s="34"/>
      <c r="E10" s="35"/>
      <c r="F10" s="34"/>
      <c r="G10" s="35"/>
      <c r="H10" s="34"/>
      <c r="I10" s="35"/>
      <c r="J10" s="34"/>
      <c r="K10" s="35"/>
      <c r="L10" s="35"/>
      <c r="M10" s="35"/>
      <c r="N10" s="34"/>
      <c r="O10" s="35"/>
      <c r="P10" s="34"/>
      <c r="Q10" s="35"/>
      <c r="R10" s="34"/>
      <c r="S10" s="35"/>
      <c r="T10" s="34"/>
      <c r="U10" s="35"/>
      <c r="V10" s="34"/>
      <c r="W10" s="35"/>
      <c r="X10" s="34"/>
      <c r="Y10" s="35"/>
      <c r="Z10" s="34"/>
      <c r="AA10" s="35"/>
      <c r="AB10" s="34"/>
      <c r="AC10" s="35"/>
      <c r="AD10" s="34"/>
      <c r="AE10" s="35"/>
      <c r="AF10" s="34"/>
      <c r="AG10" s="35"/>
    </row>
    <row r="11" spans="1:33" ht="15" customHeight="1" x14ac:dyDescent="0.2">
      <c r="A11" s="8"/>
      <c r="B11" s="12"/>
      <c r="C11" s="2" t="s">
        <v>2</v>
      </c>
      <c r="D11" s="33">
        <v>32.719231489905447</v>
      </c>
      <c r="E11" s="33">
        <v>54.639110661355438</v>
      </c>
      <c r="F11" s="33">
        <v>93.473407903335286</v>
      </c>
      <c r="G11" s="33">
        <v>99.226911179813854</v>
      </c>
      <c r="H11" s="33"/>
      <c r="I11" s="33">
        <v>39.164539800765745</v>
      </c>
      <c r="J11" s="33">
        <v>63.037682744383112</v>
      </c>
      <c r="K11" s="33">
        <v>100.09656197549954</v>
      </c>
      <c r="L11" s="33">
        <v>100.09656197549954</v>
      </c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</row>
    <row r="12" spans="1:33" ht="15" customHeight="1" x14ac:dyDescent="0.2">
      <c r="A12" s="8"/>
      <c r="B12" s="12"/>
      <c r="C12" s="2" t="s">
        <v>1</v>
      </c>
      <c r="D12" s="33">
        <v>0.47525447728703502</v>
      </c>
      <c r="E12" s="33">
        <v>0.505160354746924</v>
      </c>
      <c r="F12" s="33">
        <v>0.49120381441011596</v>
      </c>
      <c r="G12" s="33">
        <v>0.49477226947610459</v>
      </c>
      <c r="H12" s="33"/>
      <c r="I12" s="33">
        <v>0.46843803448157001</v>
      </c>
      <c r="J12" s="33">
        <v>0.49522946028677234</v>
      </c>
      <c r="K12" s="33">
        <v>0.49983293985492955</v>
      </c>
      <c r="L12" s="33">
        <v>0.49983293985492955</v>
      </c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</row>
    <row r="13" spans="1:33" ht="15" customHeight="1" x14ac:dyDescent="0.25">
      <c r="A13" s="22"/>
      <c r="B13" s="23"/>
      <c r="C13" s="2" t="s">
        <v>6</v>
      </c>
      <c r="D13" s="32">
        <v>1.2271846303085129E-2</v>
      </c>
      <c r="E13" s="32">
        <v>2.0106192982974676E-2</v>
      </c>
      <c r="F13" s="32">
        <v>3.1415926535897934E-2</v>
      </c>
      <c r="G13" s="32">
        <v>3.1415926535897934E-2</v>
      </c>
      <c r="H13" s="32"/>
      <c r="I13" s="32">
        <v>1.2271846303085129E-2</v>
      </c>
      <c r="J13" s="32">
        <v>2.0106192982974676E-2</v>
      </c>
      <c r="K13" s="32">
        <v>3.1415926535897934E-2</v>
      </c>
      <c r="L13" s="32">
        <v>3.1415926535897934E-2</v>
      </c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</row>
    <row r="14" spans="1:33" ht="15" customHeight="1" x14ac:dyDescent="0.2">
      <c r="A14" s="3" t="s">
        <v>23</v>
      </c>
      <c r="B14" s="9"/>
      <c r="C14" s="4"/>
      <c r="D14" s="5"/>
      <c r="E14" s="5"/>
      <c r="F14" s="5"/>
      <c r="G14" s="5"/>
      <c r="H14" s="5"/>
      <c r="I14" s="5"/>
      <c r="J14" s="10"/>
      <c r="K14" s="10"/>
      <c r="L14" s="10"/>
      <c r="M14" s="11"/>
      <c r="N14" s="5"/>
      <c r="O14" s="5"/>
      <c r="P14" s="5"/>
      <c r="Q14" s="5"/>
      <c r="R14" s="5"/>
      <c r="S14" s="5"/>
      <c r="T14" s="10"/>
      <c r="U14" s="10"/>
      <c r="V14" s="10"/>
      <c r="W14" s="11"/>
      <c r="X14" s="5"/>
      <c r="Y14" s="5"/>
      <c r="Z14" s="5"/>
      <c r="AA14" s="5"/>
      <c r="AB14" s="5"/>
      <c r="AC14" s="5"/>
      <c r="AD14" s="10"/>
      <c r="AE14" s="10"/>
      <c r="AF14" s="10"/>
      <c r="AG14" s="11"/>
    </row>
    <row r="15" spans="1:33" ht="15" customHeight="1" x14ac:dyDescent="0.2">
      <c r="A15" s="24"/>
      <c r="B15" s="25" t="s">
        <v>24</v>
      </c>
      <c r="C15" s="2" t="s">
        <v>2</v>
      </c>
      <c r="D15" s="39"/>
      <c r="E15" s="33"/>
      <c r="F15" s="33"/>
      <c r="G15" s="33"/>
      <c r="H15" s="33"/>
      <c r="I15" s="33"/>
      <c r="J15" s="40"/>
      <c r="K15" s="40"/>
      <c r="L15" s="40"/>
      <c r="M15" s="40"/>
      <c r="N15" s="39"/>
      <c r="O15" s="33"/>
      <c r="P15" s="33"/>
      <c r="Q15" s="33"/>
      <c r="R15" s="33"/>
      <c r="S15" s="33"/>
      <c r="T15" s="40"/>
      <c r="U15" s="40"/>
      <c r="V15" s="40"/>
      <c r="W15" s="40"/>
      <c r="X15" s="39"/>
      <c r="Y15" s="33"/>
      <c r="Z15" s="33"/>
      <c r="AA15" s="33"/>
      <c r="AB15" s="33"/>
      <c r="AC15" s="33"/>
      <c r="AD15" s="40"/>
      <c r="AE15" s="40"/>
      <c r="AF15" s="40"/>
      <c r="AG15" s="40"/>
    </row>
    <row r="16" spans="1:33" ht="15" customHeight="1" x14ac:dyDescent="0.2">
      <c r="A16" s="8"/>
      <c r="B16" s="12"/>
      <c r="C16" s="2" t="s">
        <v>1</v>
      </c>
      <c r="D16" s="39"/>
      <c r="E16" s="33"/>
      <c r="F16" s="33"/>
      <c r="G16" s="33"/>
      <c r="H16" s="33"/>
      <c r="I16" s="33"/>
      <c r="J16" s="40"/>
      <c r="K16" s="40"/>
      <c r="L16" s="40"/>
      <c r="M16" s="40"/>
      <c r="N16" s="39"/>
      <c r="O16" s="33"/>
      <c r="P16" s="33"/>
      <c r="Q16" s="33"/>
      <c r="R16" s="33"/>
      <c r="S16" s="33"/>
      <c r="T16" s="40"/>
      <c r="U16" s="40"/>
      <c r="V16" s="40"/>
      <c r="W16" s="40"/>
      <c r="X16" s="39"/>
      <c r="Y16" s="33"/>
      <c r="Z16" s="33"/>
      <c r="AA16" s="33"/>
      <c r="AB16" s="33"/>
      <c r="AC16" s="33"/>
      <c r="AD16" s="40"/>
      <c r="AE16" s="40"/>
      <c r="AF16" s="40"/>
      <c r="AG16" s="40"/>
    </row>
    <row r="17" spans="1:33" ht="15" customHeight="1" x14ac:dyDescent="0.2">
      <c r="A17" s="24"/>
      <c r="B17" s="25" t="s">
        <v>25</v>
      </c>
      <c r="C17" s="2" t="s">
        <v>2</v>
      </c>
      <c r="D17" s="39"/>
      <c r="E17" s="33"/>
      <c r="F17" s="33"/>
      <c r="G17" s="33" t="s">
        <v>66</v>
      </c>
      <c r="H17" s="33"/>
      <c r="I17" s="33"/>
      <c r="J17" s="40"/>
      <c r="K17" s="40"/>
      <c r="L17" s="40"/>
      <c r="M17" s="40"/>
      <c r="N17" s="39"/>
      <c r="O17" s="33"/>
      <c r="P17" s="33"/>
      <c r="Q17" s="33"/>
      <c r="R17" s="33"/>
      <c r="S17" s="33"/>
      <c r="T17" s="40"/>
      <c r="U17" s="40"/>
      <c r="V17" s="40"/>
      <c r="W17" s="40"/>
      <c r="X17" s="39"/>
      <c r="Y17" s="33"/>
      <c r="Z17" s="33"/>
      <c r="AA17" s="33"/>
      <c r="AB17" s="33"/>
      <c r="AC17" s="33"/>
      <c r="AD17" s="40"/>
      <c r="AE17" s="40"/>
      <c r="AF17" s="40"/>
      <c r="AG17" s="40"/>
    </row>
    <row r="18" spans="1:33" ht="15" customHeight="1" x14ac:dyDescent="0.2">
      <c r="A18" s="8"/>
      <c r="B18" s="13"/>
      <c r="C18" s="2" t="s">
        <v>1</v>
      </c>
      <c r="D18" s="39"/>
      <c r="E18" s="33"/>
      <c r="F18" s="33"/>
      <c r="G18" s="33"/>
      <c r="H18" s="33"/>
      <c r="I18" s="33"/>
      <c r="J18" s="40"/>
      <c r="K18" s="40"/>
      <c r="L18" s="40"/>
      <c r="M18" s="40"/>
      <c r="N18" s="39"/>
      <c r="O18" s="33"/>
      <c r="P18" s="33"/>
      <c r="Q18" s="33"/>
      <c r="R18" s="33"/>
      <c r="S18" s="33"/>
      <c r="T18" s="40"/>
      <c r="U18" s="40"/>
      <c r="V18" s="40"/>
      <c r="W18" s="40"/>
      <c r="X18" s="39"/>
      <c r="Y18" s="33"/>
      <c r="Z18" s="33"/>
      <c r="AA18" s="33"/>
      <c r="AB18" s="33"/>
      <c r="AC18" s="33"/>
      <c r="AD18" s="40"/>
      <c r="AE18" s="40"/>
      <c r="AF18" s="40"/>
      <c r="AG18" s="40"/>
    </row>
    <row r="19" spans="1:33" ht="15" customHeight="1" x14ac:dyDescent="0.2">
      <c r="A19" s="24"/>
      <c r="B19" s="25" t="s">
        <v>26</v>
      </c>
      <c r="C19" s="2" t="s">
        <v>2</v>
      </c>
      <c r="D19" s="39"/>
      <c r="E19" s="33"/>
      <c r="F19" s="33"/>
      <c r="G19" s="33"/>
      <c r="H19" s="33"/>
      <c r="I19" s="33"/>
      <c r="J19" s="40"/>
      <c r="K19" s="40"/>
      <c r="L19" s="40"/>
      <c r="M19" s="40"/>
      <c r="N19" s="39"/>
      <c r="O19" s="33"/>
      <c r="P19" s="33"/>
      <c r="Q19" s="33"/>
      <c r="R19" s="33"/>
      <c r="S19" s="33"/>
      <c r="T19" s="40"/>
      <c r="U19" s="40"/>
      <c r="V19" s="40"/>
      <c r="W19" s="40"/>
      <c r="X19" s="39"/>
      <c r="Y19" s="33"/>
      <c r="Z19" s="33"/>
      <c r="AA19" s="33"/>
      <c r="AB19" s="33"/>
      <c r="AC19" s="33"/>
      <c r="AD19" s="40"/>
      <c r="AE19" s="40"/>
      <c r="AF19" s="40"/>
      <c r="AG19" s="40"/>
    </row>
    <row r="20" spans="1:33" ht="15" customHeight="1" x14ac:dyDescent="0.2">
      <c r="A20" s="8"/>
      <c r="B20" s="13"/>
      <c r="C20" s="2" t="s">
        <v>1</v>
      </c>
      <c r="D20" s="39"/>
      <c r="E20" s="33"/>
      <c r="F20" s="33"/>
      <c r="G20" s="33"/>
      <c r="H20" s="33"/>
      <c r="I20" s="33"/>
      <c r="J20" s="40"/>
      <c r="K20" s="40"/>
      <c r="L20" s="40"/>
      <c r="M20" s="40"/>
      <c r="N20" s="39"/>
      <c r="O20" s="33"/>
      <c r="P20" s="33"/>
      <c r="Q20" s="33"/>
      <c r="R20" s="33"/>
      <c r="S20" s="33"/>
      <c r="T20" s="40"/>
      <c r="U20" s="40"/>
      <c r="V20" s="40"/>
      <c r="W20" s="40"/>
      <c r="X20" s="39"/>
      <c r="Y20" s="33"/>
      <c r="Z20" s="33"/>
      <c r="AA20" s="33"/>
      <c r="AB20" s="33"/>
      <c r="AC20" s="33"/>
      <c r="AD20" s="40"/>
      <c r="AE20" s="40"/>
      <c r="AF20" s="40"/>
      <c r="AG20" s="40"/>
    </row>
    <row r="21" spans="1:33" ht="15" customHeight="1" x14ac:dyDescent="0.2">
      <c r="A21" s="24"/>
      <c r="B21" s="25" t="s">
        <v>27</v>
      </c>
      <c r="C21" s="2" t="s">
        <v>2</v>
      </c>
      <c r="D21" s="39"/>
      <c r="E21" s="33"/>
      <c r="F21" s="33"/>
      <c r="G21" s="33"/>
      <c r="H21" s="33"/>
      <c r="I21" s="33"/>
      <c r="J21" s="40"/>
      <c r="K21" s="40"/>
      <c r="L21" s="40"/>
      <c r="M21" s="40"/>
      <c r="N21" s="39"/>
      <c r="O21" s="33"/>
      <c r="P21" s="33"/>
      <c r="Q21" s="33"/>
      <c r="R21" s="33"/>
      <c r="S21" s="33"/>
      <c r="T21" s="40"/>
      <c r="U21" s="40"/>
      <c r="V21" s="40"/>
      <c r="W21" s="40"/>
      <c r="X21" s="39"/>
      <c r="Y21" s="33"/>
      <c r="Z21" s="33"/>
      <c r="AA21" s="33"/>
      <c r="AB21" s="33"/>
      <c r="AC21" s="33"/>
      <c r="AD21" s="40"/>
      <c r="AE21" s="40"/>
      <c r="AF21" s="40"/>
      <c r="AG21" s="40"/>
    </row>
    <row r="22" spans="1:33" ht="15" customHeight="1" x14ac:dyDescent="0.2">
      <c r="A22" s="8"/>
      <c r="B22" s="13"/>
      <c r="C22" s="2" t="s">
        <v>1</v>
      </c>
      <c r="D22" s="39"/>
      <c r="E22" s="33"/>
      <c r="F22" s="33"/>
      <c r="G22" s="33"/>
      <c r="H22" s="33"/>
      <c r="I22" s="33"/>
      <c r="J22" s="40"/>
      <c r="K22" s="40"/>
      <c r="L22" s="40"/>
      <c r="M22" s="40"/>
      <c r="N22" s="39"/>
      <c r="O22" s="33"/>
      <c r="P22" s="33"/>
      <c r="Q22" s="33"/>
      <c r="R22" s="33"/>
      <c r="S22" s="33"/>
      <c r="T22" s="40"/>
      <c r="U22" s="40"/>
      <c r="V22" s="40"/>
      <c r="W22" s="40"/>
      <c r="X22" s="39"/>
      <c r="Y22" s="33"/>
      <c r="Z22" s="33"/>
      <c r="AA22" s="33"/>
      <c r="AB22" s="33"/>
      <c r="AC22" s="33"/>
      <c r="AD22" s="40"/>
      <c r="AE22" s="40"/>
      <c r="AF22" s="40"/>
      <c r="AG22" s="40"/>
    </row>
    <row r="23" spans="1:33" ht="15" customHeight="1" x14ac:dyDescent="0.2">
      <c r="A23" s="24"/>
      <c r="B23" s="25" t="s">
        <v>28</v>
      </c>
      <c r="C23" s="2" t="s">
        <v>2</v>
      </c>
      <c r="D23" s="39"/>
      <c r="E23" s="33"/>
      <c r="F23" s="33"/>
      <c r="G23" s="33"/>
      <c r="H23" s="33"/>
      <c r="I23" s="33"/>
      <c r="J23" s="40"/>
      <c r="K23" s="40"/>
      <c r="L23" s="40"/>
      <c r="M23" s="40"/>
      <c r="N23" s="39"/>
      <c r="O23" s="33"/>
      <c r="P23" s="33"/>
      <c r="Q23" s="33"/>
      <c r="R23" s="33"/>
      <c r="S23" s="33"/>
      <c r="T23" s="40"/>
      <c r="U23" s="40"/>
      <c r="V23" s="40"/>
      <c r="W23" s="40"/>
      <c r="X23" s="39"/>
      <c r="Y23" s="33"/>
      <c r="Z23" s="33"/>
      <c r="AA23" s="33"/>
      <c r="AB23" s="33"/>
      <c r="AC23" s="33"/>
      <c r="AD23" s="40"/>
      <c r="AE23" s="40"/>
      <c r="AF23" s="40"/>
      <c r="AG23" s="40"/>
    </row>
    <row r="24" spans="1:33" ht="15" customHeight="1" x14ac:dyDescent="0.2">
      <c r="A24" s="8"/>
      <c r="B24" s="13"/>
      <c r="C24" s="2" t="s">
        <v>1</v>
      </c>
      <c r="D24" s="39"/>
      <c r="E24" s="33"/>
      <c r="F24" s="33"/>
      <c r="G24" s="33"/>
      <c r="H24" s="33"/>
      <c r="I24" s="33"/>
      <c r="J24" s="40"/>
      <c r="K24" s="40"/>
      <c r="L24" s="40"/>
      <c r="M24" s="40"/>
      <c r="N24" s="39"/>
      <c r="O24" s="33"/>
      <c r="P24" s="33"/>
      <c r="Q24" s="33"/>
      <c r="R24" s="33"/>
      <c r="S24" s="33"/>
      <c r="T24" s="40"/>
      <c r="U24" s="40"/>
      <c r="V24" s="40"/>
      <c r="W24" s="40"/>
      <c r="X24" s="39"/>
      <c r="Y24" s="33"/>
      <c r="Z24" s="33"/>
      <c r="AA24" s="33"/>
      <c r="AB24" s="33"/>
      <c r="AC24" s="33"/>
      <c r="AD24" s="40"/>
      <c r="AE24" s="40"/>
      <c r="AF24" s="40"/>
      <c r="AG24" s="40"/>
    </row>
    <row r="25" spans="1:33" ht="15" customHeight="1" x14ac:dyDescent="0.2">
      <c r="A25" s="3" t="s">
        <v>16</v>
      </c>
      <c r="B25" s="9"/>
      <c r="C25" s="4"/>
      <c r="D25" s="36"/>
      <c r="E25" s="37"/>
      <c r="F25" s="37"/>
      <c r="G25" s="37"/>
      <c r="H25" s="37"/>
      <c r="I25" s="37"/>
      <c r="J25" s="37"/>
      <c r="K25" s="38"/>
      <c r="L25" s="38"/>
      <c r="M25" s="35"/>
      <c r="N25" s="36"/>
      <c r="O25" s="37"/>
      <c r="P25" s="37"/>
      <c r="Q25" s="37"/>
      <c r="R25" s="37"/>
      <c r="S25" s="37"/>
      <c r="T25" s="37"/>
      <c r="U25" s="38"/>
      <c r="V25" s="38"/>
      <c r="W25" s="35"/>
      <c r="X25" s="36"/>
      <c r="Y25" s="37"/>
      <c r="Z25" s="37"/>
      <c r="AA25" s="37"/>
      <c r="AB25" s="37"/>
      <c r="AC25" s="37"/>
      <c r="AD25" s="37"/>
      <c r="AE25" s="38"/>
      <c r="AF25" s="38"/>
      <c r="AG25" s="35"/>
    </row>
    <row r="26" spans="1:33" ht="15" customHeight="1" x14ac:dyDescent="0.25">
      <c r="A26" s="8"/>
      <c r="B26" s="12"/>
      <c r="C26" s="2" t="s">
        <v>4</v>
      </c>
      <c r="D26" s="39"/>
      <c r="E26" s="33"/>
      <c r="F26" s="33"/>
      <c r="G26" s="32"/>
      <c r="H26" s="33"/>
      <c r="I26" s="33"/>
      <c r="J26" s="40"/>
      <c r="K26" s="40"/>
      <c r="L26" s="40"/>
      <c r="M26" s="40"/>
      <c r="N26" s="39"/>
      <c r="O26" s="33"/>
      <c r="P26" s="33"/>
      <c r="Q26" s="32"/>
      <c r="R26" s="33"/>
      <c r="S26" s="33"/>
      <c r="T26" s="40"/>
      <c r="U26" s="40"/>
      <c r="V26" s="40"/>
      <c r="W26" s="40"/>
      <c r="X26" s="39"/>
      <c r="Y26" s="33"/>
      <c r="Z26" s="33"/>
      <c r="AA26" s="32"/>
      <c r="AB26" s="33"/>
      <c r="AC26" s="33"/>
      <c r="AD26" s="40"/>
      <c r="AE26" s="40"/>
      <c r="AF26" s="40"/>
      <c r="AG26" s="40"/>
    </row>
    <row r="27" spans="1:33" ht="15" customHeight="1" x14ac:dyDescent="0.25">
      <c r="A27" s="8"/>
      <c r="B27" s="12"/>
      <c r="C27" s="2" t="s">
        <v>17</v>
      </c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</row>
    <row r="28" spans="1:33" ht="15" customHeight="1" x14ac:dyDescent="0.25">
      <c r="A28" s="8"/>
      <c r="B28" s="13"/>
      <c r="C28" s="2" t="s">
        <v>5</v>
      </c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</row>
    <row r="29" spans="1:33" ht="15" customHeight="1" x14ac:dyDescent="0.2">
      <c r="A29" s="3" t="s">
        <v>8</v>
      </c>
      <c r="B29" s="9"/>
      <c r="C29" s="4"/>
      <c r="D29" s="34"/>
      <c r="E29" s="35"/>
      <c r="F29" s="34"/>
      <c r="G29" s="35"/>
      <c r="H29" s="34"/>
      <c r="I29" s="35"/>
      <c r="J29" s="34"/>
      <c r="K29" s="35"/>
      <c r="L29" s="35"/>
      <c r="M29" s="35"/>
      <c r="N29" s="34"/>
      <c r="O29" s="35"/>
      <c r="P29" s="34"/>
      <c r="Q29" s="35"/>
      <c r="R29" s="34"/>
      <c r="S29" s="35"/>
      <c r="T29" s="34"/>
      <c r="U29" s="35"/>
      <c r="V29" s="34"/>
      <c r="W29" s="35"/>
      <c r="X29" s="34"/>
      <c r="Y29" s="35"/>
      <c r="Z29" s="34"/>
      <c r="AA29" s="35"/>
      <c r="AB29" s="34"/>
      <c r="AC29" s="35"/>
      <c r="AD29" s="34"/>
      <c r="AE29" s="35"/>
      <c r="AF29" s="34"/>
      <c r="AG29" s="35"/>
    </row>
    <row r="30" spans="1:33" ht="15" customHeight="1" x14ac:dyDescent="0.2">
      <c r="A30" s="8"/>
      <c r="B30" s="12"/>
      <c r="C30" s="2" t="s">
        <v>2</v>
      </c>
      <c r="D30" s="52">
        <v>32.505213997618924</v>
      </c>
      <c r="E30" s="52">
        <v>29.336983410249491</v>
      </c>
      <c r="F30" s="52">
        <v>29.583169532581366</v>
      </c>
      <c r="G30" s="52">
        <v>28.177016489630212</v>
      </c>
      <c r="H30" s="52"/>
      <c r="I30" s="52">
        <v>30.915440655367114</v>
      </c>
      <c r="J30" s="52">
        <v>26.795223647261807</v>
      </c>
      <c r="K30" s="52">
        <v>26.482092827023482</v>
      </c>
      <c r="L30" s="52">
        <v>26.482092827023482</v>
      </c>
      <c r="M30" s="52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</row>
    <row r="31" spans="1:33" ht="15" customHeight="1" x14ac:dyDescent="0.2">
      <c r="A31" s="18"/>
      <c r="B31" s="21"/>
      <c r="C31" s="2" t="s">
        <v>1</v>
      </c>
      <c r="D31" s="52">
        <v>-138.03520264014921</v>
      </c>
      <c r="E31" s="52">
        <v>-141.31805917856209</v>
      </c>
      <c r="F31" s="52">
        <v>-154.61898680905878</v>
      </c>
      <c r="G31" s="52">
        <v>-149.48348823584493</v>
      </c>
      <c r="H31" s="52"/>
      <c r="I31" s="52">
        <v>-136.86156753573675</v>
      </c>
      <c r="J31" s="52">
        <v>-127.81416964911956</v>
      </c>
      <c r="K31" s="52">
        <v>-137.1225251750501</v>
      </c>
      <c r="L31" s="52">
        <v>-137.1225251750501</v>
      </c>
      <c r="M31" s="52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</row>
    <row r="32" spans="1:33" ht="15" customHeight="1" x14ac:dyDescent="0.2">
      <c r="A32" s="3" t="s">
        <v>9</v>
      </c>
      <c r="B32" s="9"/>
      <c r="C32" s="4"/>
      <c r="D32" s="37"/>
      <c r="E32" s="41"/>
      <c r="F32" s="37"/>
      <c r="G32" s="41"/>
      <c r="H32" s="37"/>
      <c r="I32" s="41"/>
      <c r="J32" s="37"/>
      <c r="K32" s="41"/>
      <c r="L32" s="41"/>
      <c r="M32" s="41"/>
      <c r="N32" s="37"/>
      <c r="O32" s="41"/>
      <c r="P32" s="37"/>
      <c r="Q32" s="41"/>
      <c r="R32" s="37"/>
      <c r="S32" s="41"/>
      <c r="T32" s="37"/>
      <c r="U32" s="41"/>
      <c r="V32" s="37"/>
      <c r="W32" s="41"/>
      <c r="X32" s="37"/>
      <c r="Y32" s="41"/>
      <c r="Z32" s="37"/>
      <c r="AA32" s="41"/>
      <c r="AB32" s="37"/>
      <c r="AC32" s="41"/>
      <c r="AD32" s="37"/>
      <c r="AE32" s="41"/>
      <c r="AF32" s="37"/>
      <c r="AG32" s="41"/>
    </row>
    <row r="33" spans="1:33" ht="15" customHeight="1" x14ac:dyDescent="0.2">
      <c r="A33" s="8"/>
      <c r="B33" s="12"/>
      <c r="C33" s="2" t="s">
        <v>2</v>
      </c>
      <c r="D33" s="33">
        <v>29.062111461520789</v>
      </c>
      <c r="E33" s="33">
        <v>28.647726787378815</v>
      </c>
      <c r="F33" s="33">
        <v>27.702096675588717</v>
      </c>
      <c r="G33" s="33">
        <v>28.200231420287825</v>
      </c>
      <c r="H33" s="33"/>
      <c r="I33" s="33">
        <v>30.093710981790508</v>
      </c>
      <c r="J33" s="33">
        <v>26.918607745796148</v>
      </c>
      <c r="K33" s="33">
        <v>25.224797062566928</v>
      </c>
      <c r="L33" s="33">
        <v>25.224797062566928</v>
      </c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</row>
    <row r="34" spans="1:33" ht="15" customHeight="1" x14ac:dyDescent="0.2">
      <c r="A34" s="18"/>
      <c r="B34" s="21"/>
      <c r="C34" s="2" t="s">
        <v>1</v>
      </c>
      <c r="D34" s="33">
        <v>-114.58175629284989</v>
      </c>
      <c r="E34" s="33">
        <v>-130.95663473386162</v>
      </c>
      <c r="F34" s="33">
        <v>-137.29594997650179</v>
      </c>
      <c r="G34" s="33">
        <v>-144.43816594849656</v>
      </c>
      <c r="H34" s="33"/>
      <c r="I34" s="33">
        <v>-126.70753092629531</v>
      </c>
      <c r="J34" s="33">
        <v>-122.44506943655787</v>
      </c>
      <c r="K34" s="33">
        <v>-123.93465374622906</v>
      </c>
      <c r="L34" s="33">
        <v>-123.93465374622906</v>
      </c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</row>
    <row r="35" spans="1:33" ht="15" customHeight="1" x14ac:dyDescent="0.2">
      <c r="A35" s="3" t="s">
        <v>7</v>
      </c>
      <c r="B35" s="9"/>
      <c r="C35" s="4"/>
      <c r="D35" s="37"/>
      <c r="E35" s="41"/>
      <c r="F35" s="37"/>
      <c r="G35" s="41"/>
      <c r="H35" s="37"/>
      <c r="I35" s="41"/>
      <c r="J35" s="37"/>
      <c r="K35" s="41"/>
      <c r="L35" s="41"/>
      <c r="M35" s="41"/>
      <c r="N35" s="37"/>
      <c r="O35" s="41"/>
      <c r="P35" s="37"/>
      <c r="Q35" s="41"/>
      <c r="R35" s="37"/>
      <c r="S35" s="41"/>
      <c r="T35" s="37"/>
      <c r="U35" s="41"/>
      <c r="V35" s="37"/>
      <c r="W35" s="41"/>
      <c r="X35" s="37"/>
      <c r="Y35" s="41"/>
      <c r="Z35" s="37"/>
      <c r="AA35" s="41"/>
      <c r="AB35" s="37"/>
      <c r="AC35" s="41"/>
      <c r="AD35" s="37"/>
      <c r="AE35" s="41"/>
      <c r="AF35" s="37"/>
      <c r="AG35" s="41"/>
    </row>
    <row r="36" spans="1:33" ht="15" customHeight="1" x14ac:dyDescent="0.2">
      <c r="A36" s="26"/>
      <c r="B36" s="17" t="s">
        <v>29</v>
      </c>
      <c r="C36" s="2" t="s">
        <v>2</v>
      </c>
      <c r="D36" s="33">
        <v>24.582322892164015</v>
      </c>
      <c r="E36" s="33">
        <v>23.405257835615625</v>
      </c>
      <c r="F36" s="33">
        <v>25.546408368326222</v>
      </c>
      <c r="G36" s="33">
        <v>23.040180991812047</v>
      </c>
      <c r="H36" s="33"/>
      <c r="I36" s="33">
        <v>26.553735306438448</v>
      </c>
      <c r="J36" s="33">
        <v>22.87819072608978</v>
      </c>
      <c r="K36" s="42">
        <v>22.815321752697159</v>
      </c>
      <c r="L36" s="42">
        <v>22.815321752697159</v>
      </c>
      <c r="M36" s="33"/>
      <c r="N36" s="33"/>
      <c r="O36" s="33"/>
      <c r="P36" s="33"/>
      <c r="Q36" s="33"/>
      <c r="R36" s="33"/>
      <c r="S36" s="33"/>
      <c r="T36" s="33"/>
      <c r="U36" s="42"/>
      <c r="V36" s="42"/>
      <c r="W36" s="33"/>
      <c r="X36" s="33"/>
      <c r="Y36" s="33"/>
      <c r="Z36" s="33"/>
      <c r="AA36" s="33"/>
      <c r="AB36" s="33"/>
      <c r="AC36" s="33"/>
      <c r="AD36" s="33"/>
      <c r="AE36" s="42"/>
      <c r="AF36" s="42"/>
      <c r="AG36" s="33"/>
    </row>
    <row r="37" spans="1:33" ht="15" customHeight="1" x14ac:dyDescent="0.2">
      <c r="A37" s="26"/>
      <c r="B37" s="17"/>
      <c r="C37" s="2" t="s">
        <v>1</v>
      </c>
      <c r="D37" s="33">
        <v>-100.60296856300485</v>
      </c>
      <c r="E37" s="33">
        <v>-90.210888112438568</v>
      </c>
      <c r="F37" s="33">
        <v>-131.27287027952559</v>
      </c>
      <c r="G37" s="33">
        <v>-102.06877061396355</v>
      </c>
      <c r="H37" s="33"/>
      <c r="I37" s="33">
        <v>-100.50364822765138</v>
      </c>
      <c r="J37" s="33">
        <v>-86.788240080118015</v>
      </c>
      <c r="K37" s="42">
        <v>-97.139238303450782</v>
      </c>
      <c r="L37" s="42">
        <v>-97.139238303450782</v>
      </c>
      <c r="M37" s="33"/>
      <c r="N37" s="33"/>
      <c r="O37" s="33"/>
      <c r="P37" s="33"/>
      <c r="Q37" s="33"/>
      <c r="R37" s="33"/>
      <c r="S37" s="33"/>
      <c r="T37" s="33"/>
      <c r="U37" s="42"/>
      <c r="V37" s="42"/>
      <c r="W37" s="33"/>
      <c r="X37" s="33"/>
      <c r="Y37" s="33"/>
      <c r="Z37" s="33"/>
      <c r="AA37" s="33"/>
      <c r="AB37" s="33"/>
      <c r="AC37" s="33"/>
      <c r="AD37" s="33"/>
      <c r="AE37" s="42"/>
      <c r="AF37" s="42"/>
      <c r="AG37" s="33"/>
    </row>
    <row r="38" spans="1:33" ht="15" customHeight="1" x14ac:dyDescent="0.2">
      <c r="A38" s="26"/>
      <c r="B38" s="17" t="s">
        <v>30</v>
      </c>
      <c r="C38" s="2" t="s">
        <v>2</v>
      </c>
      <c r="D38" s="33">
        <v>29.226317458094545</v>
      </c>
      <c r="E38" s="33">
        <v>27.283394571532057</v>
      </c>
      <c r="F38" s="33">
        <v>30.016004252669781</v>
      </c>
      <c r="G38" s="33">
        <v>26.109961562496586</v>
      </c>
      <c r="H38" s="33"/>
      <c r="I38" s="33">
        <v>28.751359809491412</v>
      </c>
      <c r="J38" s="33">
        <v>26.851587472846695</v>
      </c>
      <c r="K38" s="42">
        <v>24.628346329131848</v>
      </c>
      <c r="L38" s="42">
        <v>24.628346329131848</v>
      </c>
      <c r="M38" s="33"/>
      <c r="N38" s="33"/>
      <c r="O38" s="33"/>
      <c r="P38" s="33"/>
      <c r="Q38" s="33"/>
      <c r="R38" s="33"/>
      <c r="S38" s="33"/>
      <c r="T38" s="33"/>
      <c r="U38" s="42"/>
      <c r="V38" s="42"/>
      <c r="W38" s="33"/>
      <c r="X38" s="33"/>
      <c r="Y38" s="33"/>
      <c r="Z38" s="33"/>
      <c r="AA38" s="33"/>
      <c r="AB38" s="33"/>
      <c r="AC38" s="33"/>
      <c r="AD38" s="33"/>
      <c r="AE38" s="42"/>
      <c r="AF38" s="42"/>
      <c r="AG38" s="33"/>
    </row>
    <row r="39" spans="1:33" ht="15" customHeight="1" x14ac:dyDescent="0.2">
      <c r="A39" s="26"/>
      <c r="B39" s="17"/>
      <c r="C39" s="2" t="s">
        <v>1</v>
      </c>
      <c r="D39" s="33">
        <v>-123.56154147187827</v>
      </c>
      <c r="E39" s="33">
        <v>-119.42579503606291</v>
      </c>
      <c r="F39" s="33">
        <v>-157.36735762354587</v>
      </c>
      <c r="G39" s="33">
        <v>-126.44474199729316</v>
      </c>
      <c r="H39" s="33"/>
      <c r="I39" s="33">
        <v>-115.28125780823518</v>
      </c>
      <c r="J39" s="33">
        <v>-118.73390339958942</v>
      </c>
      <c r="K39" s="42">
        <v>-115.52394841279667</v>
      </c>
      <c r="L39" s="42">
        <v>-115.52394841279667</v>
      </c>
      <c r="M39" s="33"/>
      <c r="N39" s="33"/>
      <c r="O39" s="33"/>
      <c r="P39" s="33"/>
      <c r="Q39" s="33"/>
      <c r="R39" s="33"/>
      <c r="S39" s="33"/>
      <c r="T39" s="33"/>
      <c r="U39" s="42"/>
      <c r="V39" s="42"/>
      <c r="W39" s="33"/>
      <c r="X39" s="33"/>
      <c r="Y39" s="33"/>
      <c r="Z39" s="33"/>
      <c r="AA39" s="33"/>
      <c r="AB39" s="33"/>
      <c r="AC39" s="33"/>
      <c r="AD39" s="33"/>
      <c r="AE39" s="42"/>
      <c r="AF39" s="42"/>
      <c r="AG39" s="33"/>
    </row>
    <row r="40" spans="1:33" ht="15" customHeight="1" x14ac:dyDescent="0.2">
      <c r="A40" s="26"/>
      <c r="B40" s="17" t="s">
        <v>31</v>
      </c>
      <c r="C40" s="2" t="s">
        <v>2</v>
      </c>
      <c r="D40" s="33">
        <v>32.85569183547026</v>
      </c>
      <c r="E40" s="33">
        <v>30.255400703104005</v>
      </c>
      <c r="F40" s="33">
        <v>32.292534841834026</v>
      </c>
      <c r="G40" s="33">
        <v>30.797925249545528</v>
      </c>
      <c r="H40" s="33"/>
      <c r="I40" s="33">
        <v>30.714189161549356</v>
      </c>
      <c r="J40" s="33">
        <v>31.072520164965596</v>
      </c>
      <c r="K40" s="42">
        <v>28.296733593605346</v>
      </c>
      <c r="L40" s="42">
        <v>28.296733593605346</v>
      </c>
      <c r="M40" s="33"/>
      <c r="N40" s="33"/>
      <c r="O40" s="33"/>
      <c r="P40" s="33"/>
      <c r="Q40" s="33"/>
      <c r="R40" s="33"/>
      <c r="S40" s="33"/>
      <c r="T40" s="33"/>
      <c r="U40" s="42"/>
      <c r="V40" s="42"/>
      <c r="W40" s="33"/>
      <c r="X40" s="33"/>
      <c r="Y40" s="33"/>
      <c r="Z40" s="33"/>
      <c r="AA40" s="33"/>
      <c r="AB40" s="33"/>
      <c r="AC40" s="33"/>
      <c r="AD40" s="33"/>
      <c r="AE40" s="42"/>
      <c r="AF40" s="42"/>
      <c r="AG40" s="33"/>
    </row>
    <row r="41" spans="1:33" ht="15" customHeight="1" x14ac:dyDescent="0.2">
      <c r="A41" s="26"/>
      <c r="B41" s="17"/>
      <c r="C41" s="2" t="s">
        <v>1</v>
      </c>
      <c r="D41" s="33">
        <v>-139.88205723957284</v>
      </c>
      <c r="E41" s="33">
        <v>-144.87150172831045</v>
      </c>
      <c r="F41" s="33">
        <v>-175.33835234117183</v>
      </c>
      <c r="G41" s="33">
        <v>-166.72727980904588</v>
      </c>
      <c r="H41" s="33"/>
      <c r="I41" s="33">
        <v>-133.09761923590557</v>
      </c>
      <c r="J41" s="33">
        <v>-153.34048347119364</v>
      </c>
      <c r="K41" s="42">
        <v>-149.66940510673584</v>
      </c>
      <c r="L41" s="42">
        <v>-149.66940510673584</v>
      </c>
      <c r="M41" s="33"/>
      <c r="N41" s="33"/>
      <c r="O41" s="33"/>
      <c r="P41" s="33"/>
      <c r="Q41" s="33"/>
      <c r="R41" s="33"/>
      <c r="S41" s="33"/>
      <c r="T41" s="33"/>
      <c r="U41" s="42"/>
      <c r="V41" s="42"/>
      <c r="W41" s="33"/>
      <c r="X41" s="33"/>
      <c r="Y41" s="33"/>
      <c r="Z41" s="33"/>
      <c r="AA41" s="33"/>
      <c r="AB41" s="33"/>
      <c r="AC41" s="33"/>
      <c r="AD41" s="33"/>
      <c r="AE41" s="42"/>
      <c r="AF41" s="42"/>
      <c r="AG41" s="33"/>
    </row>
    <row r="42" spans="1:33" ht="15" customHeight="1" x14ac:dyDescent="0.2">
      <c r="A42" s="26"/>
      <c r="B42" s="17" t="s">
        <v>32</v>
      </c>
      <c r="C42" s="2" t="s">
        <v>2</v>
      </c>
      <c r="D42" s="33">
        <v>35.178581418690896</v>
      </c>
      <c r="E42" s="33">
        <v>33.906784992042503</v>
      </c>
      <c r="F42" s="33">
        <v>35.880651637797413</v>
      </c>
      <c r="G42" s="33">
        <v>34.853263828352297</v>
      </c>
      <c r="H42" s="33"/>
      <c r="I42" s="33">
        <v>32.134823700445949</v>
      </c>
      <c r="J42" s="33">
        <v>32.482851411919668</v>
      </c>
      <c r="K42" s="42">
        <v>31.868147242067003</v>
      </c>
      <c r="L42" s="42">
        <v>31.868147242067003</v>
      </c>
      <c r="M42" s="33"/>
      <c r="N42" s="33"/>
      <c r="O42" s="33"/>
      <c r="P42" s="33"/>
      <c r="Q42" s="33"/>
      <c r="R42" s="33"/>
      <c r="S42" s="33"/>
      <c r="T42" s="33"/>
      <c r="U42" s="42"/>
      <c r="V42" s="42"/>
      <c r="W42" s="33"/>
      <c r="X42" s="33"/>
      <c r="Y42" s="33"/>
      <c r="Z42" s="33"/>
      <c r="AA42" s="33"/>
      <c r="AB42" s="33"/>
      <c r="AC42" s="33"/>
      <c r="AD42" s="33"/>
      <c r="AE42" s="42"/>
      <c r="AF42" s="42"/>
      <c r="AG42" s="33"/>
    </row>
    <row r="43" spans="1:33" ht="15" customHeight="1" x14ac:dyDescent="0.2">
      <c r="A43" s="26"/>
      <c r="B43" s="17"/>
      <c r="C43" s="2" t="s">
        <v>1</v>
      </c>
      <c r="D43" s="33">
        <v>-154.56666651620125</v>
      </c>
      <c r="E43" s="33">
        <v>-169.77258636223206</v>
      </c>
      <c r="F43" s="33">
        <v>-198.77927482047346</v>
      </c>
      <c r="G43" s="33">
        <v>-196.4041174207033</v>
      </c>
      <c r="H43" s="33"/>
      <c r="I43" s="33">
        <v>-144.75392482745974</v>
      </c>
      <c r="J43" s="33">
        <v>-164.55434770660847</v>
      </c>
      <c r="K43" s="42">
        <v>-177.29741458824202</v>
      </c>
      <c r="L43" s="42">
        <v>-177.29741458824202</v>
      </c>
      <c r="M43" s="33"/>
      <c r="N43" s="33"/>
      <c r="O43" s="33"/>
      <c r="P43" s="33"/>
      <c r="Q43" s="33"/>
      <c r="R43" s="33"/>
      <c r="S43" s="33"/>
      <c r="T43" s="33"/>
      <c r="U43" s="42"/>
      <c r="V43" s="42"/>
      <c r="W43" s="33"/>
      <c r="X43" s="33"/>
      <c r="Y43" s="33"/>
      <c r="Z43" s="33"/>
      <c r="AA43" s="33"/>
      <c r="AB43" s="33"/>
      <c r="AC43" s="33"/>
      <c r="AD43" s="33"/>
      <c r="AE43" s="42"/>
      <c r="AF43" s="42"/>
      <c r="AG43" s="33"/>
    </row>
    <row r="44" spans="1:33" ht="15" customHeight="1" x14ac:dyDescent="0.2">
      <c r="A44" s="26"/>
      <c r="B44" s="17" t="s">
        <v>33</v>
      </c>
      <c r="C44" s="2" t="s">
        <v>2</v>
      </c>
      <c r="D44" s="33">
        <v>43.03660423369201</v>
      </c>
      <c r="E44" s="33">
        <v>44.18404477186629</v>
      </c>
      <c r="F44" s="33">
        <v>42.095138435410462</v>
      </c>
      <c r="G44" s="33">
        <v>44.485814117541643</v>
      </c>
      <c r="H44" s="33"/>
      <c r="I44" s="33">
        <v>35.620351101579345</v>
      </c>
      <c r="J44" s="33">
        <v>38.735752880627317</v>
      </c>
      <c r="K44" s="42">
        <v>36.701923251816027</v>
      </c>
      <c r="L44" s="42">
        <v>36.701923251816027</v>
      </c>
      <c r="M44" s="33"/>
      <c r="N44" s="33"/>
      <c r="O44" s="33"/>
      <c r="P44" s="33"/>
      <c r="Q44" s="33"/>
      <c r="R44" s="33"/>
      <c r="S44" s="33"/>
      <c r="T44" s="33"/>
      <c r="U44" s="42"/>
      <c r="V44" s="42"/>
      <c r="W44" s="33"/>
      <c r="X44" s="33"/>
      <c r="Y44" s="33"/>
      <c r="Z44" s="33"/>
      <c r="AA44" s="33"/>
      <c r="AB44" s="33"/>
      <c r="AC44" s="33"/>
      <c r="AD44" s="33"/>
      <c r="AE44" s="42"/>
      <c r="AF44" s="42"/>
      <c r="AG44" s="33"/>
    </row>
    <row r="45" spans="1:33" ht="15" customHeight="1" x14ac:dyDescent="0.2">
      <c r="A45" s="26"/>
      <c r="B45" s="17"/>
      <c r="C45" s="2" t="s">
        <v>1</v>
      </c>
      <c r="D45" s="33">
        <v>-198.7327525114419</v>
      </c>
      <c r="E45" s="33">
        <v>-236.2023972756914</v>
      </c>
      <c r="F45" s="33">
        <v>-239.48123835754484</v>
      </c>
      <c r="G45" s="33">
        <v>-261.95997448727474</v>
      </c>
      <c r="H45" s="33"/>
      <c r="I45" s="33">
        <v>-170.37665232547934</v>
      </c>
      <c r="J45" s="33">
        <v>-206.7932902627428</v>
      </c>
      <c r="K45" s="42">
        <v>-213.7165480720613</v>
      </c>
      <c r="L45" s="42">
        <v>-213.7165480720613</v>
      </c>
      <c r="M45" s="33"/>
      <c r="N45" s="33"/>
      <c r="O45" s="33"/>
      <c r="P45" s="33"/>
      <c r="Q45" s="33"/>
      <c r="R45" s="33"/>
      <c r="S45" s="33"/>
      <c r="T45" s="33"/>
      <c r="U45" s="42"/>
      <c r="V45" s="42"/>
      <c r="W45" s="33"/>
      <c r="X45" s="33"/>
      <c r="Y45" s="33"/>
      <c r="Z45" s="33"/>
      <c r="AA45" s="33"/>
      <c r="AB45" s="33"/>
      <c r="AC45" s="33"/>
      <c r="AD45" s="33"/>
      <c r="AE45" s="42"/>
      <c r="AF45" s="42"/>
      <c r="AG45" s="33"/>
    </row>
    <row r="46" spans="1:33" ht="15" customHeight="1" x14ac:dyDescent="0.2">
      <c r="A46" s="26"/>
      <c r="B46" s="17" t="s">
        <v>34</v>
      </c>
      <c r="C46" s="2" t="s">
        <v>2</v>
      </c>
      <c r="D46" s="33">
        <v>51.320288412483158</v>
      </c>
      <c r="E46" s="33">
        <v>49.690206752086262</v>
      </c>
      <c r="F46" s="33">
        <v>47.139056318807569</v>
      </c>
      <c r="G46" s="33">
        <v>50.397611723067783</v>
      </c>
      <c r="H46" s="33"/>
      <c r="I46" s="33">
        <v>45.1881444880892</v>
      </c>
      <c r="J46" s="33">
        <v>53.170776282118581</v>
      </c>
      <c r="K46" s="42">
        <v>45.323883995452597</v>
      </c>
      <c r="L46" s="42">
        <v>45.323883995452597</v>
      </c>
      <c r="M46" s="33"/>
      <c r="N46" s="33"/>
      <c r="O46" s="33"/>
      <c r="P46" s="33"/>
      <c r="Q46" s="33"/>
      <c r="R46" s="33"/>
      <c r="S46" s="33"/>
      <c r="T46" s="33"/>
      <c r="U46" s="42"/>
      <c r="V46" s="42"/>
      <c r="W46" s="33"/>
      <c r="X46" s="33"/>
      <c r="Y46" s="33"/>
      <c r="Z46" s="33"/>
      <c r="AA46" s="33"/>
      <c r="AB46" s="33"/>
      <c r="AC46" s="33"/>
      <c r="AD46" s="33"/>
      <c r="AE46" s="42"/>
      <c r="AF46" s="42"/>
      <c r="AG46" s="33"/>
    </row>
    <row r="47" spans="1:33" ht="15" customHeight="1" x14ac:dyDescent="0.2">
      <c r="A47" s="26"/>
      <c r="B47" s="17"/>
      <c r="C47" s="2" t="s">
        <v>1</v>
      </c>
      <c r="D47" s="33">
        <v>-248.8945484033232</v>
      </c>
      <c r="E47" s="33">
        <v>-276.01214545439836</v>
      </c>
      <c r="F47" s="33">
        <v>-277.22092463875583</v>
      </c>
      <c r="G47" s="33">
        <v>-307.0789010947646</v>
      </c>
      <c r="H47" s="33"/>
      <c r="I47" s="33">
        <v>-229.66061043404784</v>
      </c>
      <c r="J47" s="33">
        <v>-301.16518471954521</v>
      </c>
      <c r="K47" s="42">
        <v>-275.61632079787944</v>
      </c>
      <c r="L47" s="42">
        <v>-275.61632079787944</v>
      </c>
      <c r="M47" s="33"/>
      <c r="N47" s="33"/>
      <c r="O47" s="33"/>
      <c r="P47" s="33"/>
      <c r="Q47" s="33"/>
      <c r="R47" s="33"/>
      <c r="S47" s="33"/>
      <c r="T47" s="33"/>
      <c r="U47" s="42"/>
      <c r="V47" s="42"/>
      <c r="W47" s="33"/>
      <c r="X47" s="33"/>
      <c r="Y47" s="33"/>
      <c r="Z47" s="33"/>
      <c r="AA47" s="33"/>
      <c r="AB47" s="33"/>
      <c r="AC47" s="33"/>
      <c r="AD47" s="33"/>
      <c r="AE47" s="42"/>
      <c r="AF47" s="42"/>
      <c r="AG47" s="33"/>
    </row>
    <row r="48" spans="1:33" ht="15" customHeight="1" x14ac:dyDescent="0.2">
      <c r="A48" s="26"/>
      <c r="B48" s="17" t="s">
        <v>35</v>
      </c>
      <c r="C48" s="2" t="s">
        <v>2</v>
      </c>
      <c r="D48" s="33"/>
      <c r="E48" s="33">
        <v>45.374076564150343</v>
      </c>
      <c r="F48" s="33"/>
      <c r="G48" s="33">
        <v>44.912823616233901</v>
      </c>
      <c r="H48" s="33"/>
      <c r="I48" s="33">
        <v>49.455656682275212</v>
      </c>
      <c r="J48" s="33">
        <v>46.482593663290828</v>
      </c>
      <c r="K48" s="42">
        <v>48.61091889727156</v>
      </c>
      <c r="L48" s="42">
        <v>48.61091889727156</v>
      </c>
      <c r="M48" s="33"/>
      <c r="N48" s="33"/>
      <c r="O48" s="33"/>
      <c r="P48" s="33"/>
      <c r="Q48" s="33"/>
      <c r="R48" s="33"/>
      <c r="S48" s="33"/>
      <c r="T48" s="33"/>
      <c r="U48" s="42"/>
      <c r="V48" s="42"/>
      <c r="W48" s="33"/>
      <c r="X48" s="33"/>
      <c r="Y48" s="33"/>
      <c r="Z48" s="33"/>
      <c r="AA48" s="33"/>
      <c r="AB48" s="33"/>
      <c r="AC48" s="33"/>
      <c r="AD48" s="33"/>
      <c r="AE48" s="42"/>
      <c r="AF48" s="42"/>
      <c r="AG48" s="33"/>
    </row>
    <row r="49" spans="1:33" ht="15" customHeight="1" x14ac:dyDescent="0.2">
      <c r="A49" s="27"/>
      <c r="B49" s="20"/>
      <c r="C49" s="2" t="s">
        <v>1</v>
      </c>
      <c r="D49" s="33"/>
      <c r="E49" s="33">
        <v>-259.74542273695738</v>
      </c>
      <c r="F49" s="33"/>
      <c r="G49" s="33">
        <v>-280.07358156583712</v>
      </c>
      <c r="H49" s="33"/>
      <c r="I49" s="33">
        <v>-260.8597238071456</v>
      </c>
      <c r="J49" s="33">
        <v>-268.8855542161503</v>
      </c>
      <c r="K49" s="42">
        <v>-304.81611751728497</v>
      </c>
      <c r="L49" s="42">
        <v>-304.81611751728497</v>
      </c>
      <c r="M49" s="33"/>
      <c r="N49" s="33"/>
      <c r="O49" s="33"/>
      <c r="P49" s="33"/>
      <c r="Q49" s="33"/>
      <c r="R49" s="33"/>
      <c r="S49" s="33"/>
      <c r="T49" s="33"/>
      <c r="U49" s="42"/>
      <c r="V49" s="42"/>
      <c r="W49" s="33"/>
      <c r="X49" s="33"/>
      <c r="Y49" s="33"/>
      <c r="Z49" s="33"/>
      <c r="AA49" s="33"/>
      <c r="AB49" s="33"/>
      <c r="AC49" s="33"/>
      <c r="AD49" s="33"/>
      <c r="AE49" s="42"/>
      <c r="AF49" s="42"/>
      <c r="AG49" s="33"/>
    </row>
    <row r="50" spans="1:33" x14ac:dyDescent="0.2">
      <c r="A50" t="s">
        <v>36</v>
      </c>
    </row>
    <row r="52" spans="1:33" x14ac:dyDescent="0.2">
      <c r="K52" s="43" t="s">
        <v>60</v>
      </c>
      <c r="L52" s="43" t="s">
        <v>60</v>
      </c>
    </row>
  </sheetData>
  <pageMargins left="0.7" right="0.7" top="0.75" bottom="0.75" header="0.3" footer="0.3"/>
  <pageSetup paperSize="9" scale="6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2"/>
  <sheetViews>
    <sheetView workbookViewId="0">
      <selection activeCell="B2" sqref="B2"/>
    </sheetView>
  </sheetViews>
  <sheetFormatPr baseColWidth="10" defaultColWidth="8.83203125" defaultRowHeight="15" x14ac:dyDescent="0.2"/>
  <cols>
    <col min="2" max="2" width="12.6640625" bestFit="1" customWidth="1"/>
  </cols>
  <sheetData>
    <row r="1" spans="1:2" x14ac:dyDescent="0.2">
      <c r="A1" s="1" t="s">
        <v>40</v>
      </c>
    </row>
    <row r="2" spans="1:2" x14ac:dyDescent="0.2">
      <c r="A2" t="s">
        <v>41</v>
      </c>
      <c r="B2">
        <f>14.7439*(1-EXP(-0.64392*(SelectionData!$C$3/1000)))-7</f>
        <v>3.6765591263808908</v>
      </c>
    </row>
  </sheetData>
  <sheetProtection algorithmName="SHA-512" hashValue="wWOvgKSZ2JWm+EJVXDRVZUadhAOuF6rdQQNPbp4xKuMt31vswhKtR+Nce+sEF8754fU/7lJyv9LY09UNIyp9IA==" saltValue="pKpDEhpx9oyAiuHfCifNH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1</vt:i4>
      </vt:variant>
    </vt:vector>
  </HeadingPairs>
  <TitlesOfParts>
    <vt:vector size="5" baseType="lpstr">
      <vt:lpstr>SelectionData</vt:lpstr>
      <vt:lpstr>units</vt:lpstr>
      <vt:lpstr>TechData</vt:lpstr>
      <vt:lpstr>CorrectionFactors</vt:lpstr>
      <vt:lpstr>units</vt:lpstr>
    </vt:vector>
  </TitlesOfParts>
  <Company>Grada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De Clercq</dc:creator>
  <cp:lastModifiedBy>Microsoft Office User</cp:lastModifiedBy>
  <cp:lastPrinted>2015-10-02T08:45:30Z</cp:lastPrinted>
  <dcterms:created xsi:type="dcterms:W3CDTF">2015-05-07T08:41:20Z</dcterms:created>
  <dcterms:modified xsi:type="dcterms:W3CDTF">2020-11-12T15:09:47Z</dcterms:modified>
</cp:coreProperties>
</file>