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&amp;D\Producten\6  Ontspankasten\BT\Selection_Tools\"/>
    </mc:Choice>
  </mc:AlternateContent>
  <bookViews>
    <workbookView xWindow="0" yWindow="0" windowWidth="24000" windowHeight="9735"/>
  </bookViews>
  <sheets>
    <sheet name="selection" sheetId="2" r:id="rId1"/>
    <sheet name="BT 125" sheetId="6" state="hidden" r:id="rId2"/>
    <sheet name="BT 160" sheetId="5" state="hidden" r:id="rId3"/>
    <sheet name="BT 200" sheetId="4" state="hidden" r:id="rId4"/>
    <sheet name="BT 250" sheetId="1" state="hidden" r:id="rId5"/>
    <sheet name="BT 315" sheetId="8" state="hidden" r:id="rId6"/>
    <sheet name="BT 355" sheetId="9" state="hidden" r:id="rId7"/>
    <sheet name="BT 400" sheetId="7" state="hidden" r:id="rId8"/>
    <sheet name="list" sheetId="3" state="hidden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2" l="1"/>
  <c r="C12" i="2" s="1"/>
  <c r="AP14" i="6"/>
  <c r="AO4" i="6"/>
  <c r="B18" i="2" l="1"/>
  <c r="B19" i="2" s="1"/>
  <c r="Z19" i="2" s="1"/>
  <c r="B22" i="2"/>
  <c r="B23" i="2" s="1"/>
  <c r="Z23" i="2" s="1"/>
  <c r="B20" i="2"/>
  <c r="B21" i="2" s="1"/>
  <c r="Z21" i="2" s="1"/>
  <c r="B16" i="2"/>
  <c r="Z16" i="2" s="1"/>
  <c r="B14" i="2"/>
  <c r="B15" i="2" s="1"/>
  <c r="Z15" i="2" s="1"/>
  <c r="B12" i="2"/>
  <c r="Z12" i="2" s="1"/>
  <c r="B10" i="2"/>
  <c r="B11" i="2" s="1"/>
  <c r="Z11" i="2" s="1"/>
  <c r="C59" i="2"/>
  <c r="D59" i="2"/>
  <c r="E59" i="2"/>
  <c r="F59" i="2"/>
  <c r="G59" i="2"/>
  <c r="H59" i="2"/>
  <c r="I59" i="2"/>
  <c r="D58" i="2"/>
  <c r="E58" i="2"/>
  <c r="F58" i="2"/>
  <c r="G58" i="2"/>
  <c r="H58" i="2"/>
  <c r="I58" i="2"/>
  <c r="Z18" i="2" l="1"/>
  <c r="Z22" i="2"/>
  <c r="Z20" i="2"/>
  <c r="B17" i="2"/>
  <c r="Z17" i="2" s="1"/>
  <c r="Z14" i="2"/>
  <c r="B13" i="2"/>
  <c r="Z13" i="2" s="1"/>
  <c r="Z10" i="2"/>
  <c r="AB4" i="7"/>
  <c r="AA4" i="7"/>
  <c r="AB4" i="8"/>
  <c r="AA4" i="8"/>
  <c r="AB24" i="5"/>
  <c r="AA24" i="5"/>
  <c r="AB8" i="5"/>
  <c r="AA8" i="5"/>
  <c r="Z8" i="5"/>
  <c r="Y8" i="5"/>
  <c r="X4" i="5"/>
  <c r="W4" i="5"/>
  <c r="AB28" i="6"/>
  <c r="AA28" i="6"/>
  <c r="Z24" i="6"/>
  <c r="Y24" i="6"/>
  <c r="V8" i="8"/>
  <c r="P8" i="8"/>
  <c r="O8" i="5"/>
  <c r="T28" i="6"/>
  <c r="O28" i="6"/>
  <c r="Q16" i="6"/>
  <c r="Z12" i="6"/>
  <c r="W12" i="6"/>
  <c r="T12" i="6"/>
  <c r="S12" i="6"/>
  <c r="P12" i="6"/>
  <c r="O12" i="6"/>
  <c r="AB8" i="6"/>
  <c r="AA8" i="6"/>
  <c r="BA5" i="6" s="1"/>
  <c r="Z8" i="6"/>
  <c r="Y8" i="6"/>
  <c r="X8" i="6"/>
  <c r="W8" i="6"/>
  <c r="V8" i="6"/>
  <c r="U8" i="6"/>
  <c r="T8" i="6"/>
  <c r="S8" i="6"/>
  <c r="R8" i="6"/>
  <c r="Q8" i="6"/>
  <c r="P8" i="6"/>
  <c r="O8" i="6"/>
  <c r="X4" i="6"/>
  <c r="W4" i="6"/>
  <c r="V4" i="6"/>
  <c r="U4" i="6"/>
  <c r="S4" i="6"/>
  <c r="R4" i="6"/>
  <c r="Q4" i="6"/>
  <c r="O4" i="6"/>
  <c r="AY5" i="6"/>
  <c r="N8" i="6"/>
  <c r="N9" i="6"/>
  <c r="N10" i="6"/>
  <c r="N11" i="6"/>
  <c r="N12" i="6"/>
  <c r="BB5" i="6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AX5" i="6" l="1"/>
  <c r="AZ5" i="6"/>
  <c r="AW5" i="6"/>
  <c r="K17" i="8"/>
  <c r="L17" i="8"/>
  <c r="K13" i="8"/>
  <c r="L13" i="8"/>
  <c r="K5" i="8"/>
  <c r="L5" i="8"/>
  <c r="K9" i="8"/>
  <c r="L9" i="8"/>
  <c r="K18" i="8"/>
  <c r="L18" i="8"/>
  <c r="K19" i="8"/>
  <c r="L19" i="8"/>
  <c r="K14" i="8"/>
  <c r="L14" i="8"/>
  <c r="K15" i="8"/>
  <c r="L15" i="8"/>
  <c r="K10" i="8"/>
  <c r="L10" i="8"/>
  <c r="K11" i="8"/>
  <c r="L11" i="8"/>
  <c r="K6" i="8"/>
  <c r="L6" i="8"/>
  <c r="K7" i="8"/>
  <c r="L7" i="8"/>
  <c r="N39" i="9" l="1"/>
  <c r="L39" i="9"/>
  <c r="K39" i="9"/>
  <c r="N38" i="9"/>
  <c r="V36" i="9" s="1"/>
  <c r="AV27" i="9" s="1"/>
  <c r="L38" i="9"/>
  <c r="K38" i="9"/>
  <c r="N37" i="9"/>
  <c r="L37" i="9"/>
  <c r="K37" i="9"/>
  <c r="Z36" i="9"/>
  <c r="AZ27" i="9" s="1"/>
  <c r="O36" i="9"/>
  <c r="N36" i="9"/>
  <c r="L36" i="9"/>
  <c r="K36" i="9"/>
  <c r="N35" i="9"/>
  <c r="L35" i="9"/>
  <c r="K35" i="9"/>
  <c r="N34" i="9"/>
  <c r="L34" i="9"/>
  <c r="K34" i="9"/>
  <c r="N33" i="9"/>
  <c r="L33" i="9"/>
  <c r="K33" i="9"/>
  <c r="N32" i="9"/>
  <c r="L32" i="9"/>
  <c r="K32" i="9"/>
  <c r="N31" i="9"/>
  <c r="L31" i="9"/>
  <c r="K31" i="9"/>
  <c r="N30" i="9"/>
  <c r="L30" i="9"/>
  <c r="K30" i="9"/>
  <c r="N29" i="9"/>
  <c r="L29" i="9"/>
  <c r="K29" i="9"/>
  <c r="N28" i="9"/>
  <c r="L28" i="9"/>
  <c r="K28" i="9"/>
  <c r="AN27" i="9"/>
  <c r="N27" i="9"/>
  <c r="L27" i="9"/>
  <c r="K27" i="9"/>
  <c r="AN26" i="9"/>
  <c r="N26" i="9"/>
  <c r="L26" i="9"/>
  <c r="K26" i="9"/>
  <c r="AN25" i="9"/>
  <c r="N25" i="9"/>
  <c r="L25" i="9"/>
  <c r="K25" i="9"/>
  <c r="AN24" i="9"/>
  <c r="N24" i="9"/>
  <c r="Z24" i="9" s="1"/>
  <c r="L24" i="9"/>
  <c r="K24" i="9"/>
  <c r="N19" i="9"/>
  <c r="L19" i="9"/>
  <c r="K19" i="9"/>
  <c r="N18" i="9"/>
  <c r="L18" i="9"/>
  <c r="K18" i="9"/>
  <c r="N17" i="9"/>
  <c r="L17" i="9"/>
  <c r="K17" i="9"/>
  <c r="N16" i="9"/>
  <c r="L16" i="9"/>
  <c r="K16" i="9"/>
  <c r="N15" i="9"/>
  <c r="L15" i="9"/>
  <c r="K15" i="9"/>
  <c r="N14" i="9"/>
  <c r="L14" i="9"/>
  <c r="K14" i="9"/>
  <c r="N13" i="9"/>
  <c r="L13" i="9"/>
  <c r="K13" i="9"/>
  <c r="N12" i="9"/>
  <c r="L12" i="9"/>
  <c r="K12" i="9"/>
  <c r="N11" i="9"/>
  <c r="L11" i="9"/>
  <c r="K11" i="9"/>
  <c r="AN10" i="9"/>
  <c r="N10" i="9"/>
  <c r="L10" i="9"/>
  <c r="K10" i="9"/>
  <c r="N9" i="9"/>
  <c r="L9" i="9"/>
  <c r="K9" i="9"/>
  <c r="N8" i="9"/>
  <c r="L8" i="9"/>
  <c r="K8" i="9"/>
  <c r="AN7" i="9"/>
  <c r="N7" i="9"/>
  <c r="L7" i="9"/>
  <c r="K7" i="9"/>
  <c r="AN6" i="9"/>
  <c r="N6" i="9"/>
  <c r="L6" i="9"/>
  <c r="K6" i="9"/>
  <c r="AN5" i="9"/>
  <c r="N5" i="9"/>
  <c r="L5" i="9"/>
  <c r="K5" i="9"/>
  <c r="AN4" i="9"/>
  <c r="W4" i="9"/>
  <c r="N4" i="9"/>
  <c r="L4" i="9"/>
  <c r="K4" i="9"/>
  <c r="N39" i="8"/>
  <c r="L39" i="8"/>
  <c r="K39" i="8"/>
  <c r="N38" i="8"/>
  <c r="L38" i="8"/>
  <c r="K38" i="8"/>
  <c r="N37" i="8"/>
  <c r="L37" i="8"/>
  <c r="K37" i="8"/>
  <c r="N36" i="8"/>
  <c r="S36" i="8" s="1"/>
  <c r="AS27" i="8" s="1"/>
  <c r="L36" i="8"/>
  <c r="K36" i="8"/>
  <c r="N35" i="8"/>
  <c r="L35" i="8"/>
  <c r="K35" i="8"/>
  <c r="N34" i="8"/>
  <c r="L34" i="8"/>
  <c r="K34" i="8"/>
  <c r="N33" i="8"/>
  <c r="L33" i="8"/>
  <c r="K33" i="8"/>
  <c r="N32" i="8"/>
  <c r="V32" i="8" s="1"/>
  <c r="AV26" i="8" s="1"/>
  <c r="L32" i="8"/>
  <c r="K32" i="8"/>
  <c r="N31" i="8"/>
  <c r="L31" i="8"/>
  <c r="K31" i="8"/>
  <c r="N30" i="8"/>
  <c r="L30" i="8"/>
  <c r="K30" i="8"/>
  <c r="N29" i="8"/>
  <c r="L29" i="8"/>
  <c r="K29" i="8"/>
  <c r="N28" i="8"/>
  <c r="V28" i="8" s="1"/>
  <c r="AV25" i="8" s="1"/>
  <c r="L28" i="8"/>
  <c r="K28" i="8"/>
  <c r="AN27" i="8"/>
  <c r="N27" i="8"/>
  <c r="L27" i="8"/>
  <c r="K27" i="8"/>
  <c r="AN26" i="8"/>
  <c r="N26" i="8"/>
  <c r="L26" i="8"/>
  <c r="K26" i="8"/>
  <c r="AN25" i="8"/>
  <c r="N25" i="8"/>
  <c r="L25" i="8"/>
  <c r="K25" i="8"/>
  <c r="AN24" i="8"/>
  <c r="N24" i="8"/>
  <c r="AB24" i="8" s="1"/>
  <c r="L24" i="8"/>
  <c r="K24" i="8"/>
  <c r="N19" i="8"/>
  <c r="N18" i="8"/>
  <c r="N17" i="8"/>
  <c r="N16" i="8"/>
  <c r="L16" i="8"/>
  <c r="K16" i="8"/>
  <c r="N15" i="8"/>
  <c r="N14" i="8"/>
  <c r="N13" i="8"/>
  <c r="AA12" i="8" s="1"/>
  <c r="N12" i="8"/>
  <c r="L12" i="8"/>
  <c r="K12" i="8"/>
  <c r="N11" i="8"/>
  <c r="AN10" i="8"/>
  <c r="AN13" i="8" s="1"/>
  <c r="N10" i="8"/>
  <c r="N9" i="8"/>
  <c r="N8" i="8"/>
  <c r="L8" i="8"/>
  <c r="K8" i="8"/>
  <c r="AN7" i="8"/>
  <c r="N7" i="8"/>
  <c r="AN6" i="8"/>
  <c r="N6" i="8"/>
  <c r="AN5" i="8"/>
  <c r="N5" i="8"/>
  <c r="AN4" i="8"/>
  <c r="N4" i="8"/>
  <c r="L4" i="8"/>
  <c r="K4" i="8"/>
  <c r="N39" i="7"/>
  <c r="L39" i="7"/>
  <c r="K39" i="7"/>
  <c r="N38" i="7"/>
  <c r="L38" i="7"/>
  <c r="K38" i="7"/>
  <c r="N37" i="7"/>
  <c r="V36" i="7" s="1"/>
  <c r="AV27" i="7" s="1"/>
  <c r="L37" i="7"/>
  <c r="K37" i="7"/>
  <c r="T36" i="7"/>
  <c r="AT27" i="7" s="1"/>
  <c r="N36" i="7"/>
  <c r="P36" i="7" s="1"/>
  <c r="AP27" i="7" s="1"/>
  <c r="L36" i="7"/>
  <c r="K36" i="7"/>
  <c r="N35" i="7"/>
  <c r="L35" i="7"/>
  <c r="K35" i="7"/>
  <c r="N34" i="7"/>
  <c r="L34" i="7"/>
  <c r="K34" i="7"/>
  <c r="N33" i="7"/>
  <c r="L33" i="7"/>
  <c r="K33" i="7"/>
  <c r="N32" i="7"/>
  <c r="L32" i="7"/>
  <c r="K32" i="7"/>
  <c r="N31" i="7"/>
  <c r="L31" i="7"/>
  <c r="K31" i="7"/>
  <c r="N30" i="7"/>
  <c r="L30" i="7"/>
  <c r="K30" i="7"/>
  <c r="N29" i="7"/>
  <c r="L29" i="7"/>
  <c r="K29" i="7"/>
  <c r="N28" i="7"/>
  <c r="L28" i="7"/>
  <c r="K28" i="7"/>
  <c r="AN27" i="7"/>
  <c r="N27" i="7"/>
  <c r="L27" i="7"/>
  <c r="K27" i="7"/>
  <c r="AN26" i="7"/>
  <c r="N26" i="7"/>
  <c r="L26" i="7"/>
  <c r="K26" i="7"/>
  <c r="AN25" i="7"/>
  <c r="N25" i="7"/>
  <c r="L25" i="7"/>
  <c r="K25" i="7"/>
  <c r="AN24" i="7"/>
  <c r="N24" i="7"/>
  <c r="O24" i="7" s="1"/>
  <c r="L24" i="7"/>
  <c r="K24" i="7"/>
  <c r="N19" i="7"/>
  <c r="L19" i="7"/>
  <c r="K19" i="7"/>
  <c r="N18" i="7"/>
  <c r="L18" i="7"/>
  <c r="K18" i="7"/>
  <c r="N17" i="7"/>
  <c r="L17" i="7"/>
  <c r="K17" i="7"/>
  <c r="N16" i="7"/>
  <c r="Q16" i="7" s="1"/>
  <c r="L16" i="7"/>
  <c r="K16" i="7"/>
  <c r="N15" i="7"/>
  <c r="L15" i="7"/>
  <c r="K15" i="7"/>
  <c r="N14" i="7"/>
  <c r="L14" i="7"/>
  <c r="K14" i="7"/>
  <c r="N13" i="7"/>
  <c r="L13" i="7"/>
  <c r="K13" i="7"/>
  <c r="N12" i="7"/>
  <c r="L12" i="7"/>
  <c r="K12" i="7"/>
  <c r="N11" i="7"/>
  <c r="L11" i="7"/>
  <c r="K11" i="7"/>
  <c r="AN10" i="7"/>
  <c r="N10" i="7"/>
  <c r="L10" i="7"/>
  <c r="K10" i="7"/>
  <c r="N9" i="7"/>
  <c r="L9" i="7"/>
  <c r="K9" i="7"/>
  <c r="N8" i="7"/>
  <c r="Q8" i="7" s="1"/>
  <c r="L8" i="7"/>
  <c r="K8" i="7"/>
  <c r="AN7" i="7"/>
  <c r="N7" i="7"/>
  <c r="L7" i="7"/>
  <c r="K7" i="7"/>
  <c r="AN6" i="7"/>
  <c r="N6" i="7"/>
  <c r="L6" i="7"/>
  <c r="K6" i="7"/>
  <c r="AN5" i="7"/>
  <c r="N5" i="7"/>
  <c r="L5" i="7"/>
  <c r="K5" i="7"/>
  <c r="AN4" i="7"/>
  <c r="Y4" i="7"/>
  <c r="W4" i="7"/>
  <c r="Q4" i="7"/>
  <c r="P4" i="7"/>
  <c r="O4" i="7"/>
  <c r="AD6" i="7" s="1"/>
  <c r="N4" i="7"/>
  <c r="L4" i="7"/>
  <c r="K4" i="7"/>
  <c r="L4" i="6"/>
  <c r="K4" i="6"/>
  <c r="K8" i="6"/>
  <c r="L8" i="6"/>
  <c r="K9" i="6"/>
  <c r="L9" i="6"/>
  <c r="K10" i="6"/>
  <c r="L10" i="6"/>
  <c r="K11" i="6"/>
  <c r="L11" i="6"/>
  <c r="N39" i="6"/>
  <c r="L39" i="6"/>
  <c r="K39" i="6"/>
  <c r="N38" i="6"/>
  <c r="L38" i="6"/>
  <c r="K38" i="6"/>
  <c r="N37" i="6"/>
  <c r="L37" i="6"/>
  <c r="K37" i="6"/>
  <c r="N36" i="6"/>
  <c r="AB36" i="6" s="1"/>
  <c r="BB27" i="6" s="1"/>
  <c r="L36" i="6"/>
  <c r="K36" i="6"/>
  <c r="N35" i="6"/>
  <c r="L35" i="6"/>
  <c r="K35" i="6"/>
  <c r="N34" i="6"/>
  <c r="L34" i="6"/>
  <c r="K34" i="6"/>
  <c r="N33" i="6"/>
  <c r="L33" i="6"/>
  <c r="K33" i="6"/>
  <c r="N32" i="6"/>
  <c r="L32" i="6"/>
  <c r="K32" i="6"/>
  <c r="N31" i="6"/>
  <c r="L31" i="6"/>
  <c r="K31" i="6"/>
  <c r="N30" i="6"/>
  <c r="L30" i="6"/>
  <c r="K30" i="6"/>
  <c r="N29" i="6"/>
  <c r="L29" i="6"/>
  <c r="K29" i="6"/>
  <c r="X28" i="6"/>
  <c r="AX25" i="6" s="1"/>
  <c r="N28" i="6"/>
  <c r="L28" i="6"/>
  <c r="K28" i="6"/>
  <c r="AN27" i="6"/>
  <c r="N27" i="6"/>
  <c r="L27" i="6"/>
  <c r="K27" i="6"/>
  <c r="AN26" i="6"/>
  <c r="N26" i="6"/>
  <c r="L26" i="6"/>
  <c r="K26" i="6"/>
  <c r="AN25" i="6"/>
  <c r="N25" i="6"/>
  <c r="L25" i="6"/>
  <c r="K25" i="6"/>
  <c r="AN24" i="6"/>
  <c r="N24" i="6"/>
  <c r="U24" i="6" s="1"/>
  <c r="L24" i="6"/>
  <c r="K24" i="6"/>
  <c r="N19" i="6"/>
  <c r="L19" i="6"/>
  <c r="K19" i="6"/>
  <c r="N18" i="6"/>
  <c r="L18" i="6"/>
  <c r="K18" i="6"/>
  <c r="N17" i="6"/>
  <c r="L17" i="6"/>
  <c r="K17" i="6"/>
  <c r="N16" i="6"/>
  <c r="L16" i="6"/>
  <c r="K16" i="6"/>
  <c r="N15" i="6"/>
  <c r="L15" i="6"/>
  <c r="K15" i="6"/>
  <c r="N14" i="6"/>
  <c r="L14" i="6"/>
  <c r="K14" i="6"/>
  <c r="N13" i="6"/>
  <c r="L13" i="6"/>
  <c r="K13" i="6"/>
  <c r="L12" i="6"/>
  <c r="K12" i="6"/>
  <c r="AN10" i="6"/>
  <c r="AN7" i="6"/>
  <c r="N7" i="6"/>
  <c r="L7" i="6"/>
  <c r="K7" i="6"/>
  <c r="AN6" i="6"/>
  <c r="N6" i="6"/>
  <c r="L6" i="6"/>
  <c r="K6" i="6"/>
  <c r="AN5" i="6"/>
  <c r="N5" i="6"/>
  <c r="L5" i="6"/>
  <c r="K5" i="6"/>
  <c r="AN4" i="6"/>
  <c r="N4" i="6"/>
  <c r="N39" i="5"/>
  <c r="L39" i="5"/>
  <c r="K39" i="5"/>
  <c r="N38" i="5"/>
  <c r="L38" i="5"/>
  <c r="K38" i="5"/>
  <c r="N37" i="5"/>
  <c r="L37" i="5"/>
  <c r="K37" i="5"/>
  <c r="N36" i="5"/>
  <c r="L36" i="5"/>
  <c r="K36" i="5"/>
  <c r="N35" i="5"/>
  <c r="L35" i="5"/>
  <c r="K35" i="5"/>
  <c r="N34" i="5"/>
  <c r="L34" i="5"/>
  <c r="K34" i="5"/>
  <c r="N33" i="5"/>
  <c r="L33" i="5"/>
  <c r="K33" i="5"/>
  <c r="N32" i="5"/>
  <c r="L32" i="5"/>
  <c r="K32" i="5"/>
  <c r="N31" i="5"/>
  <c r="L31" i="5"/>
  <c r="K31" i="5"/>
  <c r="N30" i="5"/>
  <c r="L30" i="5"/>
  <c r="K30" i="5"/>
  <c r="N29" i="5"/>
  <c r="L29" i="5"/>
  <c r="K29" i="5"/>
  <c r="N28" i="5"/>
  <c r="X28" i="5" s="1"/>
  <c r="AX25" i="5" s="1"/>
  <c r="L28" i="5"/>
  <c r="K28" i="5"/>
  <c r="AN27" i="5"/>
  <c r="N27" i="5"/>
  <c r="L27" i="5"/>
  <c r="K27" i="5"/>
  <c r="AN26" i="5"/>
  <c r="N26" i="5"/>
  <c r="L26" i="5"/>
  <c r="K26" i="5"/>
  <c r="AN25" i="5"/>
  <c r="N25" i="5"/>
  <c r="L25" i="5"/>
  <c r="K25" i="5"/>
  <c r="AN24" i="5"/>
  <c r="W24" i="5"/>
  <c r="S24" i="5"/>
  <c r="N24" i="5"/>
  <c r="L24" i="5"/>
  <c r="K24" i="5"/>
  <c r="L19" i="5"/>
  <c r="K19" i="5"/>
  <c r="L18" i="5"/>
  <c r="K18" i="5"/>
  <c r="X16" i="5"/>
  <c r="AX7" i="5" s="1"/>
  <c r="L17" i="5"/>
  <c r="K17" i="5"/>
  <c r="U16" i="5"/>
  <c r="L16" i="5"/>
  <c r="K16" i="5"/>
  <c r="L15" i="5"/>
  <c r="K15" i="5"/>
  <c r="L14" i="5"/>
  <c r="K14" i="5"/>
  <c r="L13" i="5"/>
  <c r="K13" i="5"/>
  <c r="L12" i="5"/>
  <c r="K12" i="5"/>
  <c r="L11" i="5"/>
  <c r="K11" i="5"/>
  <c r="AN10" i="5"/>
  <c r="U8" i="5"/>
  <c r="L10" i="5"/>
  <c r="K10" i="5"/>
  <c r="L9" i="5"/>
  <c r="K9" i="5"/>
  <c r="R8" i="5"/>
  <c r="AR5" i="5" s="1"/>
  <c r="L8" i="5"/>
  <c r="K8" i="5"/>
  <c r="AN7" i="5"/>
  <c r="L7" i="5"/>
  <c r="K7" i="5"/>
  <c r="AN6" i="5"/>
  <c r="L6" i="5"/>
  <c r="K6" i="5"/>
  <c r="AN5" i="5"/>
  <c r="L5" i="5"/>
  <c r="K5" i="5"/>
  <c r="AN4" i="5"/>
  <c r="T4" i="5"/>
  <c r="L4" i="5"/>
  <c r="K4" i="5"/>
  <c r="N39" i="4"/>
  <c r="L39" i="4"/>
  <c r="K39" i="4"/>
  <c r="N38" i="4"/>
  <c r="L38" i="4"/>
  <c r="K38" i="4"/>
  <c r="N37" i="4"/>
  <c r="L37" i="4"/>
  <c r="K37" i="4"/>
  <c r="N36" i="4"/>
  <c r="L36" i="4"/>
  <c r="K36" i="4"/>
  <c r="N35" i="4"/>
  <c r="L35" i="4"/>
  <c r="K35" i="4"/>
  <c r="N34" i="4"/>
  <c r="L34" i="4"/>
  <c r="K34" i="4"/>
  <c r="N33" i="4"/>
  <c r="L33" i="4"/>
  <c r="K33" i="4"/>
  <c r="N32" i="4"/>
  <c r="L32" i="4"/>
  <c r="K32" i="4"/>
  <c r="N31" i="4"/>
  <c r="L31" i="4"/>
  <c r="K31" i="4"/>
  <c r="N30" i="4"/>
  <c r="L30" i="4"/>
  <c r="K30" i="4"/>
  <c r="N29" i="4"/>
  <c r="L29" i="4"/>
  <c r="K29" i="4"/>
  <c r="P28" i="4"/>
  <c r="AP25" i="4" s="1"/>
  <c r="N28" i="4"/>
  <c r="L28" i="4"/>
  <c r="K28" i="4"/>
  <c r="AN27" i="4"/>
  <c r="N27" i="4"/>
  <c r="L27" i="4"/>
  <c r="K27" i="4"/>
  <c r="AN26" i="4"/>
  <c r="N26" i="4"/>
  <c r="L26" i="4"/>
  <c r="K26" i="4"/>
  <c r="AN25" i="4"/>
  <c r="N25" i="4"/>
  <c r="L25" i="4"/>
  <c r="K25" i="4"/>
  <c r="AN24" i="4"/>
  <c r="N24" i="4"/>
  <c r="AA24" i="4" s="1"/>
  <c r="L24" i="4"/>
  <c r="K24" i="4"/>
  <c r="N19" i="4"/>
  <c r="L19" i="4"/>
  <c r="K19" i="4"/>
  <c r="N18" i="4"/>
  <c r="L18" i="4"/>
  <c r="K18" i="4"/>
  <c r="N17" i="4"/>
  <c r="L17" i="4"/>
  <c r="K17" i="4"/>
  <c r="N16" i="4"/>
  <c r="V16" i="4" s="1"/>
  <c r="AV7" i="4" s="1"/>
  <c r="L16" i="4"/>
  <c r="K16" i="4"/>
  <c r="N15" i="4"/>
  <c r="L15" i="4"/>
  <c r="K15" i="4"/>
  <c r="N14" i="4"/>
  <c r="L14" i="4"/>
  <c r="K14" i="4"/>
  <c r="N13" i="4"/>
  <c r="L13" i="4"/>
  <c r="K13" i="4"/>
  <c r="T12" i="4"/>
  <c r="AT6" i="4" s="1"/>
  <c r="S12" i="4"/>
  <c r="N12" i="4"/>
  <c r="L12" i="4"/>
  <c r="K12" i="4"/>
  <c r="N11" i="4"/>
  <c r="L11" i="4"/>
  <c r="K11" i="4"/>
  <c r="AN10" i="4"/>
  <c r="N10" i="4"/>
  <c r="L10" i="4"/>
  <c r="K10" i="4"/>
  <c r="N9" i="4"/>
  <c r="L9" i="4"/>
  <c r="K9" i="4"/>
  <c r="N8" i="4"/>
  <c r="T8" i="4" s="1"/>
  <c r="AT5" i="4" s="1"/>
  <c r="L8" i="4"/>
  <c r="K8" i="4"/>
  <c r="AN7" i="4"/>
  <c r="N7" i="4"/>
  <c r="L7" i="4"/>
  <c r="K7" i="4"/>
  <c r="AN6" i="4"/>
  <c r="N6" i="4"/>
  <c r="L6" i="4"/>
  <c r="K6" i="4"/>
  <c r="AN5" i="4"/>
  <c r="N5" i="4"/>
  <c r="L5" i="4"/>
  <c r="K5" i="4"/>
  <c r="AN4" i="4"/>
  <c r="N4" i="4"/>
  <c r="L4" i="4"/>
  <c r="K4" i="4"/>
  <c r="AN14" i="4" l="1"/>
  <c r="AN13" i="4"/>
  <c r="AN14" i="5"/>
  <c r="AN13" i="5"/>
  <c r="AN14" i="6"/>
  <c r="AN13" i="6"/>
  <c r="AN13" i="7"/>
  <c r="AN14" i="9"/>
  <c r="AN13" i="9"/>
  <c r="AN30" i="4"/>
  <c r="AN33" i="4" s="1"/>
  <c r="AN12" i="5"/>
  <c r="AN12" i="6"/>
  <c r="BB12" i="6" s="1"/>
  <c r="S24" i="7"/>
  <c r="W24" i="7"/>
  <c r="X28" i="7"/>
  <c r="AX25" i="7" s="1"/>
  <c r="X28" i="9"/>
  <c r="AX25" i="9" s="1"/>
  <c r="AB4" i="9"/>
  <c r="AN12" i="9"/>
  <c r="W8" i="9"/>
  <c r="AW5" i="9" s="1"/>
  <c r="Q4" i="9"/>
  <c r="U12" i="8"/>
  <c r="AU6" i="8" s="1"/>
  <c r="AB8" i="8"/>
  <c r="BB5" i="8" s="1"/>
  <c r="AA8" i="8"/>
  <c r="AJ11" i="8" s="1"/>
  <c r="U32" i="4"/>
  <c r="AG35" i="4" s="1"/>
  <c r="P24" i="4"/>
  <c r="X36" i="4"/>
  <c r="AX27" i="4" s="1"/>
  <c r="O24" i="4"/>
  <c r="AD26" i="4" s="1"/>
  <c r="AA32" i="4"/>
  <c r="BA26" i="4" s="1"/>
  <c r="X24" i="4"/>
  <c r="S32" i="5"/>
  <c r="AS26" i="5" s="1"/>
  <c r="P36" i="5"/>
  <c r="AP27" i="5" s="1"/>
  <c r="O24" i="5"/>
  <c r="V36" i="5"/>
  <c r="AV27" i="5" s="1"/>
  <c r="Z32" i="6"/>
  <c r="AZ26" i="6" s="1"/>
  <c r="T36" i="6"/>
  <c r="AT27" i="6" s="1"/>
  <c r="Z28" i="6"/>
  <c r="AZ25" i="6" s="1"/>
  <c r="V36" i="4"/>
  <c r="AV27" i="4" s="1"/>
  <c r="R32" i="4"/>
  <c r="AR26" i="4" s="1"/>
  <c r="U28" i="4"/>
  <c r="AU25" i="4" s="1"/>
  <c r="Z36" i="5"/>
  <c r="AZ27" i="5" s="1"/>
  <c r="Z24" i="5"/>
  <c r="Y32" i="5"/>
  <c r="AY26" i="5" s="1"/>
  <c r="O36" i="5"/>
  <c r="AO27" i="5" s="1"/>
  <c r="AA36" i="5"/>
  <c r="BA27" i="5" s="1"/>
  <c r="R28" i="5"/>
  <c r="AR25" i="5" s="1"/>
  <c r="T36" i="5"/>
  <c r="AT27" i="5" s="1"/>
  <c r="BB25" i="6"/>
  <c r="P28" i="6"/>
  <c r="AP25" i="6" s="1"/>
  <c r="Q32" i="6"/>
  <c r="AQ26" i="6" s="1"/>
  <c r="U32" i="6"/>
  <c r="AU26" i="6" s="1"/>
  <c r="AT25" i="6"/>
  <c r="Y32" i="6"/>
  <c r="AI32" i="6" s="1"/>
  <c r="X16" i="7"/>
  <c r="AX7" i="7" s="1"/>
  <c r="V8" i="7"/>
  <c r="AV5" i="7" s="1"/>
  <c r="U4" i="7"/>
  <c r="Z16" i="9"/>
  <c r="AZ7" i="9" s="1"/>
  <c r="X16" i="9"/>
  <c r="AX7" i="9" s="1"/>
  <c r="R8" i="9"/>
  <c r="AR5" i="9" s="1"/>
  <c r="AR12" i="9" s="1"/>
  <c r="P12" i="8"/>
  <c r="AP6" i="8" s="1"/>
  <c r="W8" i="8"/>
  <c r="AW5" i="8" s="1"/>
  <c r="S4" i="8"/>
  <c r="AB28" i="8"/>
  <c r="BB25" i="8" s="1"/>
  <c r="Q28" i="8"/>
  <c r="AQ25" i="8" s="1"/>
  <c r="X28" i="8"/>
  <c r="AX25" i="8" s="1"/>
  <c r="T24" i="8"/>
  <c r="U28" i="8"/>
  <c r="AG30" i="8" s="1"/>
  <c r="X36" i="8"/>
  <c r="AX27" i="8" s="1"/>
  <c r="O4" i="8"/>
  <c r="R8" i="8"/>
  <c r="AR5" i="8" s="1"/>
  <c r="X12" i="8"/>
  <c r="AX6" i="8" s="1"/>
  <c r="S24" i="9"/>
  <c r="T36" i="9"/>
  <c r="AT27" i="9" s="1"/>
  <c r="AB16" i="9"/>
  <c r="BB7" i="9" s="1"/>
  <c r="S16" i="9"/>
  <c r="R28" i="7"/>
  <c r="AR25" i="7" s="1"/>
  <c r="X24" i="7"/>
  <c r="AH25" i="7" s="1"/>
  <c r="T28" i="7"/>
  <c r="AT25" i="7" s="1"/>
  <c r="W8" i="7"/>
  <c r="O8" i="7"/>
  <c r="AO5" i="7" s="1"/>
  <c r="T4" i="7"/>
  <c r="Y12" i="9"/>
  <c r="U12" i="9"/>
  <c r="Q12" i="9"/>
  <c r="S12" i="9"/>
  <c r="X12" i="9"/>
  <c r="AX6" i="9" s="1"/>
  <c r="AB32" i="9"/>
  <c r="BB26" i="9" s="1"/>
  <c r="X32" i="9"/>
  <c r="AX26" i="9" s="1"/>
  <c r="T32" i="9"/>
  <c r="AT26" i="9" s="1"/>
  <c r="P32" i="9"/>
  <c r="AP26" i="9" s="1"/>
  <c r="W32" i="9"/>
  <c r="R32" i="9"/>
  <c r="AR26" i="9" s="1"/>
  <c r="AA32" i="9"/>
  <c r="V32" i="9"/>
  <c r="AV26" i="9" s="1"/>
  <c r="Q32" i="9"/>
  <c r="Y32" i="9"/>
  <c r="S4" i="9"/>
  <c r="X4" i="9"/>
  <c r="AH7" i="9" s="1"/>
  <c r="AB8" i="9"/>
  <c r="BB5" i="9" s="1"/>
  <c r="BB12" i="9" s="1"/>
  <c r="X8" i="9"/>
  <c r="AX5" i="9" s="1"/>
  <c r="T8" i="9"/>
  <c r="AT5" i="9" s="1"/>
  <c r="P8" i="9"/>
  <c r="AP5" i="9" s="1"/>
  <c r="S8" i="9"/>
  <c r="Y8" i="9"/>
  <c r="O12" i="9"/>
  <c r="T12" i="9"/>
  <c r="AT6" i="9" s="1"/>
  <c r="Z12" i="9"/>
  <c r="AZ6" i="9" s="1"/>
  <c r="O16" i="9"/>
  <c r="T16" i="9"/>
  <c r="AT7" i="9" s="1"/>
  <c r="Y16" i="9"/>
  <c r="Y24" i="9"/>
  <c r="U24" i="9"/>
  <c r="Q24" i="9"/>
  <c r="AA24" i="9"/>
  <c r="V24" i="9"/>
  <c r="P24" i="9"/>
  <c r="T24" i="9"/>
  <c r="AB24" i="9"/>
  <c r="AA28" i="9"/>
  <c r="W28" i="9"/>
  <c r="S28" i="9"/>
  <c r="O28" i="9"/>
  <c r="AB28" i="9"/>
  <c r="BB25" i="9" s="1"/>
  <c r="V28" i="9"/>
  <c r="AV25" i="9" s="1"/>
  <c r="Q28" i="9"/>
  <c r="Z28" i="9"/>
  <c r="AZ25" i="9" s="1"/>
  <c r="U28" i="9"/>
  <c r="P28" i="9"/>
  <c r="AP25" i="9" s="1"/>
  <c r="Y28" i="9"/>
  <c r="O32" i="9"/>
  <c r="Z32" i="9"/>
  <c r="AZ26" i="9" s="1"/>
  <c r="O4" i="9"/>
  <c r="T4" i="9"/>
  <c r="Y4" i="9"/>
  <c r="O8" i="9"/>
  <c r="U8" i="9"/>
  <c r="Z8" i="9"/>
  <c r="AZ5" i="9" s="1"/>
  <c r="P12" i="9"/>
  <c r="AP6" i="9" s="1"/>
  <c r="V12" i="9"/>
  <c r="AV6" i="9" s="1"/>
  <c r="AA12" i="9"/>
  <c r="P16" i="9"/>
  <c r="AP7" i="9" s="1"/>
  <c r="U16" i="9"/>
  <c r="AA16" i="9"/>
  <c r="O24" i="9"/>
  <c r="W24" i="9"/>
  <c r="AO27" i="9"/>
  <c r="R28" i="9"/>
  <c r="AR25" i="9" s="1"/>
  <c r="S32" i="9"/>
  <c r="P36" i="9"/>
  <c r="AP27" i="9" s="1"/>
  <c r="AA36" i="9"/>
  <c r="P4" i="9"/>
  <c r="U4" i="9"/>
  <c r="AA4" i="9"/>
  <c r="Q8" i="9"/>
  <c r="V8" i="9"/>
  <c r="AV5" i="9" s="1"/>
  <c r="AV12" i="9" s="1"/>
  <c r="AA8" i="9"/>
  <c r="AN30" i="9"/>
  <c r="AN33" i="9" s="1"/>
  <c r="R12" i="9"/>
  <c r="AR6" i="9" s="1"/>
  <c r="W12" i="9"/>
  <c r="AB12" i="9"/>
  <c r="BB6" i="9" s="1"/>
  <c r="Q16" i="9"/>
  <c r="W16" i="9"/>
  <c r="R24" i="9"/>
  <c r="X24" i="9"/>
  <c r="T28" i="9"/>
  <c r="AT25" i="9" s="1"/>
  <c r="U32" i="9"/>
  <c r="AB36" i="9"/>
  <c r="BB27" i="9" s="1"/>
  <c r="W36" i="9"/>
  <c r="R36" i="9"/>
  <c r="AR27" i="9" s="1"/>
  <c r="R4" i="9"/>
  <c r="V4" i="9"/>
  <c r="Z4" i="9"/>
  <c r="R16" i="9"/>
  <c r="AR7" i="9" s="1"/>
  <c r="V16" i="9"/>
  <c r="AV7" i="9" s="1"/>
  <c r="Y36" i="9"/>
  <c r="U36" i="9"/>
  <c r="Q36" i="9"/>
  <c r="S36" i="9"/>
  <c r="X36" i="9"/>
  <c r="AX27" i="9" s="1"/>
  <c r="U4" i="8"/>
  <c r="AJ7" i="8"/>
  <c r="T4" i="8"/>
  <c r="Y4" i="8"/>
  <c r="Q4" i="8"/>
  <c r="X4" i="8"/>
  <c r="P4" i="8"/>
  <c r="W4" i="8"/>
  <c r="AJ10" i="8"/>
  <c r="BA6" i="8"/>
  <c r="AB16" i="8"/>
  <c r="BB7" i="8" s="1"/>
  <c r="X16" i="8"/>
  <c r="AX7" i="8" s="1"/>
  <c r="T16" i="8"/>
  <c r="AT7" i="8" s="1"/>
  <c r="P16" i="8"/>
  <c r="AP7" i="8" s="1"/>
  <c r="W16" i="8"/>
  <c r="R16" i="8"/>
  <c r="AR7" i="8" s="1"/>
  <c r="U16" i="8"/>
  <c r="AA16" i="8"/>
  <c r="Y32" i="8"/>
  <c r="S8" i="8"/>
  <c r="AN30" i="8"/>
  <c r="AN33" i="8" s="1"/>
  <c r="AN12" i="8"/>
  <c r="AN14" i="8"/>
  <c r="O16" i="8"/>
  <c r="V24" i="8"/>
  <c r="R32" i="8"/>
  <c r="AR26" i="8" s="1"/>
  <c r="R4" i="8"/>
  <c r="V4" i="8"/>
  <c r="Z4" i="8"/>
  <c r="AP5" i="8"/>
  <c r="AV5" i="8"/>
  <c r="O12" i="8"/>
  <c r="T12" i="8"/>
  <c r="AT6" i="8" s="1"/>
  <c r="Y12" i="8"/>
  <c r="S16" i="8"/>
  <c r="Z16" i="8"/>
  <c r="AZ7" i="8" s="1"/>
  <c r="P24" i="8"/>
  <c r="AA24" i="8"/>
  <c r="P28" i="8"/>
  <c r="AP25" i="8" s="1"/>
  <c r="Z28" i="8"/>
  <c r="AZ25" i="8" s="1"/>
  <c r="R28" i="8"/>
  <c r="AR25" i="8" s="1"/>
  <c r="R36" i="8"/>
  <c r="AR27" i="8" s="1"/>
  <c r="Z36" i="8"/>
  <c r="AZ27" i="8" s="1"/>
  <c r="Z24" i="8"/>
  <c r="R24" i="8"/>
  <c r="AB32" i="8"/>
  <c r="BB26" i="8" s="1"/>
  <c r="X32" i="8"/>
  <c r="AX26" i="8" s="1"/>
  <c r="T32" i="8"/>
  <c r="AT26" i="8" s="1"/>
  <c r="P32" i="8"/>
  <c r="AP26" i="8" s="1"/>
  <c r="Z32" i="8"/>
  <c r="AZ26" i="8" s="1"/>
  <c r="U32" i="8"/>
  <c r="O32" i="8"/>
  <c r="W32" i="8"/>
  <c r="Q32" i="8"/>
  <c r="Y8" i="8"/>
  <c r="U8" i="8"/>
  <c r="Q8" i="8"/>
  <c r="X8" i="8"/>
  <c r="AX5" i="8" s="1"/>
  <c r="Q12" i="8"/>
  <c r="W12" i="8"/>
  <c r="AB12" i="8"/>
  <c r="BB6" i="8" s="1"/>
  <c r="V16" i="8"/>
  <c r="AV7" i="8" s="1"/>
  <c r="AA32" i="8"/>
  <c r="W36" i="8"/>
  <c r="O8" i="8"/>
  <c r="T8" i="8"/>
  <c r="AT5" i="8" s="1"/>
  <c r="Z8" i="8"/>
  <c r="AZ5" i="8" s="1"/>
  <c r="Z12" i="8"/>
  <c r="AZ6" i="8" s="1"/>
  <c r="S12" i="8"/>
  <c r="Q16" i="8"/>
  <c r="Y16" i="8"/>
  <c r="O24" i="8"/>
  <c r="W24" i="8"/>
  <c r="S32" i="8"/>
  <c r="O36" i="8"/>
  <c r="R12" i="8"/>
  <c r="AR6" i="8" s="1"/>
  <c r="V12" i="8"/>
  <c r="AV6" i="8" s="1"/>
  <c r="Y36" i="8"/>
  <c r="U36" i="8"/>
  <c r="Q36" i="8"/>
  <c r="AA36" i="8"/>
  <c r="V36" i="8"/>
  <c r="AV27" i="8" s="1"/>
  <c r="P36" i="8"/>
  <c r="AP27" i="8" s="1"/>
  <c r="T36" i="8"/>
  <c r="AT27" i="8" s="1"/>
  <c r="AB36" i="8"/>
  <c r="BB27" i="8" s="1"/>
  <c r="Y24" i="8"/>
  <c r="U24" i="8"/>
  <c r="Q24" i="8"/>
  <c r="S24" i="8"/>
  <c r="X24" i="8"/>
  <c r="AA28" i="8"/>
  <c r="W28" i="8"/>
  <c r="S28" i="8"/>
  <c r="O28" i="8"/>
  <c r="T28" i="8"/>
  <c r="AT25" i="8" s="1"/>
  <c r="Y28" i="8"/>
  <c r="AJ5" i="7"/>
  <c r="AJ7" i="7"/>
  <c r="AJ6" i="7"/>
  <c r="AJ4" i="7"/>
  <c r="Y12" i="7"/>
  <c r="U12" i="7"/>
  <c r="Q12" i="7"/>
  <c r="Z12" i="7"/>
  <c r="AZ6" i="7" s="1"/>
  <c r="T12" i="7"/>
  <c r="AT6" i="7" s="1"/>
  <c r="O12" i="7"/>
  <c r="X12" i="7"/>
  <c r="AX6" i="7" s="1"/>
  <c r="R12" i="7"/>
  <c r="AR6" i="7" s="1"/>
  <c r="W12" i="7"/>
  <c r="P12" i="7"/>
  <c r="AP6" i="7" s="1"/>
  <c r="AB12" i="7"/>
  <c r="BB6" i="7" s="1"/>
  <c r="AB32" i="7"/>
  <c r="BB26" i="7" s="1"/>
  <c r="X32" i="7"/>
  <c r="AX26" i="7" s="1"/>
  <c r="T32" i="7"/>
  <c r="AT26" i="7" s="1"/>
  <c r="P32" i="7"/>
  <c r="AP26" i="7" s="1"/>
  <c r="W32" i="7"/>
  <c r="R32" i="7"/>
  <c r="AR26" i="7" s="1"/>
  <c r="AA32" i="7"/>
  <c r="V32" i="7"/>
  <c r="AV26" i="7" s="1"/>
  <c r="Q32" i="7"/>
  <c r="Z32" i="7"/>
  <c r="AZ26" i="7" s="1"/>
  <c r="O32" i="7"/>
  <c r="Y32" i="7"/>
  <c r="U32" i="7"/>
  <c r="S32" i="7"/>
  <c r="AD7" i="7"/>
  <c r="AD5" i="7"/>
  <c r="AD4" i="7"/>
  <c r="AQ5" i="7"/>
  <c r="S12" i="7"/>
  <c r="V12" i="7"/>
  <c r="AV6" i="7" s="1"/>
  <c r="AQ7" i="7"/>
  <c r="AW5" i="7"/>
  <c r="AA8" i="7"/>
  <c r="U8" i="7"/>
  <c r="Z8" i="7"/>
  <c r="AZ5" i="7" s="1"/>
  <c r="R8" i="7"/>
  <c r="AR5" i="7" s="1"/>
  <c r="AA12" i="7"/>
  <c r="Y16" i="7"/>
  <c r="T16" i="7"/>
  <c r="AT7" i="7" s="1"/>
  <c r="O16" i="7"/>
  <c r="W16" i="7"/>
  <c r="P16" i="7"/>
  <c r="AP7" i="7" s="1"/>
  <c r="AB16" i="7"/>
  <c r="BB7" i="7" s="1"/>
  <c r="U16" i="7"/>
  <c r="AA16" i="7"/>
  <c r="S16" i="7"/>
  <c r="AH24" i="7"/>
  <c r="AN30" i="7"/>
  <c r="AN33" i="7" s="1"/>
  <c r="AN14" i="7"/>
  <c r="AN12" i="7"/>
  <c r="Z16" i="7"/>
  <c r="AZ7" i="7" s="1"/>
  <c r="AB36" i="7"/>
  <c r="BB27" i="7" s="1"/>
  <c r="W36" i="7"/>
  <c r="R36" i="7"/>
  <c r="AR27" i="7" s="1"/>
  <c r="Z36" i="7"/>
  <c r="AZ27" i="7" s="1"/>
  <c r="O36" i="7"/>
  <c r="S4" i="7"/>
  <c r="X4" i="7"/>
  <c r="AH5" i="7" s="1"/>
  <c r="R24" i="7"/>
  <c r="Z24" i="7"/>
  <c r="AA36" i="7"/>
  <c r="AB8" i="7"/>
  <c r="BB5" i="7" s="1"/>
  <c r="X8" i="7"/>
  <c r="T8" i="7"/>
  <c r="AT5" i="7" s="1"/>
  <c r="P8" i="7"/>
  <c r="AP5" i="7" s="1"/>
  <c r="S8" i="7"/>
  <c r="Y8" i="7"/>
  <c r="Y24" i="7"/>
  <c r="U24" i="7"/>
  <c r="Q24" i="7"/>
  <c r="AA24" i="7"/>
  <c r="V24" i="7"/>
  <c r="P24" i="7"/>
  <c r="T24" i="7"/>
  <c r="AF24" i="7" s="1"/>
  <c r="AB24" i="7"/>
  <c r="AA28" i="7"/>
  <c r="W28" i="7"/>
  <c r="S28" i="7"/>
  <c r="O28" i="7"/>
  <c r="AB28" i="7"/>
  <c r="BB25" i="7" s="1"/>
  <c r="V28" i="7"/>
  <c r="AV25" i="7" s="1"/>
  <c r="Q28" i="7"/>
  <c r="Z28" i="7"/>
  <c r="AZ25" i="7" s="1"/>
  <c r="U28" i="7"/>
  <c r="P28" i="7"/>
  <c r="AP25" i="7" s="1"/>
  <c r="Y28" i="7"/>
  <c r="R4" i="7"/>
  <c r="AE5" i="7" s="1"/>
  <c r="V4" i="7"/>
  <c r="Z4" i="7"/>
  <c r="AI6" i="7" s="1"/>
  <c r="R16" i="7"/>
  <c r="AR7" i="7" s="1"/>
  <c r="V16" i="7"/>
  <c r="AV7" i="7" s="1"/>
  <c r="Y36" i="7"/>
  <c r="U36" i="7"/>
  <c r="Q36" i="7"/>
  <c r="S36" i="7"/>
  <c r="X36" i="7"/>
  <c r="AX27" i="7" s="1"/>
  <c r="X16" i="4"/>
  <c r="AX7" i="4" s="1"/>
  <c r="Z16" i="5"/>
  <c r="AZ7" i="5" s="1"/>
  <c r="P16" i="5"/>
  <c r="AP7" i="5" s="1"/>
  <c r="S12" i="5"/>
  <c r="W8" i="5"/>
  <c r="AW5" i="5" s="1"/>
  <c r="AW12" i="5" s="1"/>
  <c r="AZ5" i="5"/>
  <c r="AO5" i="5"/>
  <c r="Q4" i="5"/>
  <c r="S4" i="5"/>
  <c r="AF6" i="5" s="1"/>
  <c r="V12" i="5"/>
  <c r="AV6" i="5" s="1"/>
  <c r="AA16" i="5"/>
  <c r="BA7" i="5" s="1"/>
  <c r="Z16" i="6"/>
  <c r="AZ7" i="6" s="1"/>
  <c r="Y16" i="6"/>
  <c r="AY7" i="6" s="1"/>
  <c r="AP6" i="6"/>
  <c r="X12" i="6"/>
  <c r="AX6" i="6" s="1"/>
  <c r="AA16" i="6"/>
  <c r="BA7" i="6" s="1"/>
  <c r="AQ7" i="6"/>
  <c r="S16" i="6"/>
  <c r="AS7" i="6" s="1"/>
  <c r="U16" i="6"/>
  <c r="AU7" i="6" s="1"/>
  <c r="AZ6" i="6"/>
  <c r="O16" i="6"/>
  <c r="AO7" i="6" s="1"/>
  <c r="W16" i="6"/>
  <c r="AW7" i="6" s="1"/>
  <c r="AT6" i="6"/>
  <c r="AB12" i="6"/>
  <c r="BB6" i="6" s="1"/>
  <c r="P24" i="6"/>
  <c r="Z36" i="6"/>
  <c r="AZ27" i="6" s="1"/>
  <c r="R36" i="6"/>
  <c r="AR27" i="6" s="1"/>
  <c r="P4" i="6"/>
  <c r="AD7" i="6" s="1"/>
  <c r="T4" i="6"/>
  <c r="AF6" i="6" s="1"/>
  <c r="AH5" i="6"/>
  <c r="AJ5" i="6"/>
  <c r="AD5" i="6"/>
  <c r="AF7" i="6"/>
  <c r="Y12" i="6"/>
  <c r="U12" i="6"/>
  <c r="Q12" i="6"/>
  <c r="AA12" i="6"/>
  <c r="V12" i="6"/>
  <c r="AV6" i="6" s="1"/>
  <c r="R24" i="6"/>
  <c r="X36" i="6"/>
  <c r="AX27" i="6" s="1"/>
  <c r="AT5" i="6"/>
  <c r="AP5" i="6"/>
  <c r="AV5" i="6"/>
  <c r="AR5" i="6"/>
  <c r="AI6" i="6"/>
  <c r="R12" i="6"/>
  <c r="AR6" i="6" s="1"/>
  <c r="X24" i="6"/>
  <c r="AB32" i="6"/>
  <c r="BB26" i="6" s="1"/>
  <c r="X32" i="6"/>
  <c r="AX26" i="6" s="1"/>
  <c r="T32" i="6"/>
  <c r="AT26" i="6" s="1"/>
  <c r="P32" i="6"/>
  <c r="AP26" i="6" s="1"/>
  <c r="AA32" i="6"/>
  <c r="S32" i="6"/>
  <c r="W32" i="6"/>
  <c r="O32" i="6"/>
  <c r="P36" i="6"/>
  <c r="AP27" i="6" s="1"/>
  <c r="P16" i="6"/>
  <c r="AP7" i="6" s="1"/>
  <c r="T16" i="6"/>
  <c r="X16" i="6"/>
  <c r="AX7" i="6" s="1"/>
  <c r="AB16" i="6"/>
  <c r="W24" i="6"/>
  <c r="S24" i="6"/>
  <c r="O24" i="6"/>
  <c r="T24" i="6"/>
  <c r="R28" i="6"/>
  <c r="AR25" i="6" s="1"/>
  <c r="AN30" i="6"/>
  <c r="R16" i="6"/>
  <c r="V16" i="6"/>
  <c r="AV7" i="6" s="1"/>
  <c r="Q24" i="6"/>
  <c r="V24" i="6"/>
  <c r="AG27" i="6" s="1"/>
  <c r="W28" i="6"/>
  <c r="S28" i="6"/>
  <c r="Y28" i="6"/>
  <c r="U28" i="6"/>
  <c r="Q28" i="6"/>
  <c r="V28" i="6"/>
  <c r="AV25" i="6" s="1"/>
  <c r="Y36" i="6"/>
  <c r="U36" i="6"/>
  <c r="Q36" i="6"/>
  <c r="AA36" i="6"/>
  <c r="W36" i="6"/>
  <c r="S36" i="6"/>
  <c r="O36" i="6"/>
  <c r="V36" i="6"/>
  <c r="AV27" i="6" s="1"/>
  <c r="R32" i="6"/>
  <c r="AR26" i="6" s="1"/>
  <c r="V32" i="6"/>
  <c r="AV26" i="6" s="1"/>
  <c r="AS6" i="5"/>
  <c r="AR12" i="5"/>
  <c r="U4" i="5"/>
  <c r="P4" i="5"/>
  <c r="P12" i="5"/>
  <c r="AP6" i="5" s="1"/>
  <c r="AA12" i="5"/>
  <c r="AB16" i="5"/>
  <c r="BB7" i="5" s="1"/>
  <c r="W16" i="5"/>
  <c r="Q16" i="5"/>
  <c r="Y16" i="5"/>
  <c r="T16" i="5"/>
  <c r="AT7" i="5" s="1"/>
  <c r="O16" i="5"/>
  <c r="O4" i="5"/>
  <c r="AF4" i="5"/>
  <c r="AU5" i="5"/>
  <c r="AU12" i="5" s="1"/>
  <c r="S16" i="5"/>
  <c r="AB32" i="5"/>
  <c r="BB26" i="5" s="1"/>
  <c r="X32" i="5"/>
  <c r="AX26" i="5" s="1"/>
  <c r="T32" i="5"/>
  <c r="AT26" i="5" s="1"/>
  <c r="P32" i="5"/>
  <c r="AP26" i="5" s="1"/>
  <c r="W32" i="5"/>
  <c r="R32" i="5"/>
  <c r="AR26" i="5" s="1"/>
  <c r="AA32" i="5"/>
  <c r="V32" i="5"/>
  <c r="AV26" i="5" s="1"/>
  <c r="Q32" i="5"/>
  <c r="U32" i="5"/>
  <c r="Z32" i="5"/>
  <c r="AZ26" i="5" s="1"/>
  <c r="O32" i="5"/>
  <c r="AU7" i="5"/>
  <c r="Y12" i="5"/>
  <c r="U12" i="5"/>
  <c r="Q12" i="5"/>
  <c r="AB12" i="5"/>
  <c r="BB6" i="5" s="1"/>
  <c r="W12" i="5"/>
  <c r="R12" i="5"/>
  <c r="AR6" i="5" s="1"/>
  <c r="Z12" i="5"/>
  <c r="AZ6" i="5" s="1"/>
  <c r="T12" i="5"/>
  <c r="AT6" i="5" s="1"/>
  <c r="O12" i="5"/>
  <c r="X12" i="5"/>
  <c r="AX6" i="5" s="1"/>
  <c r="BB5" i="5"/>
  <c r="X8" i="5"/>
  <c r="AX5" i="5" s="1"/>
  <c r="T8" i="5"/>
  <c r="AT5" i="5" s="1"/>
  <c r="AT12" i="5" s="1"/>
  <c r="P8" i="5"/>
  <c r="S8" i="5"/>
  <c r="Y24" i="5"/>
  <c r="U24" i="5"/>
  <c r="Q24" i="5"/>
  <c r="V24" i="5"/>
  <c r="P24" i="5"/>
  <c r="AD24" i="5" s="1"/>
  <c r="T24" i="5"/>
  <c r="AF25" i="5" s="1"/>
  <c r="AA28" i="5"/>
  <c r="W28" i="5"/>
  <c r="S28" i="5"/>
  <c r="O28" i="5"/>
  <c r="AB28" i="5"/>
  <c r="BB25" i="5" s="1"/>
  <c r="V28" i="5"/>
  <c r="AV25" i="5" s="1"/>
  <c r="Q28" i="5"/>
  <c r="Z28" i="5"/>
  <c r="AZ25" i="5" s="1"/>
  <c r="U28" i="5"/>
  <c r="P28" i="5"/>
  <c r="AP25" i="5" s="1"/>
  <c r="Y28" i="5"/>
  <c r="AD37" i="5"/>
  <c r="Q8" i="5"/>
  <c r="V8" i="5"/>
  <c r="AV5" i="5" s="1"/>
  <c r="AN30" i="5"/>
  <c r="R24" i="5"/>
  <c r="X24" i="5"/>
  <c r="AH24" i="5" s="1"/>
  <c r="T28" i="5"/>
  <c r="AT25" i="5" s="1"/>
  <c r="AB36" i="5"/>
  <c r="BB27" i="5" s="1"/>
  <c r="W36" i="5"/>
  <c r="R36" i="5"/>
  <c r="AR27" i="5" s="1"/>
  <c r="R4" i="5"/>
  <c r="V4" i="5"/>
  <c r="R16" i="5"/>
  <c r="AR7" i="5" s="1"/>
  <c r="V16" i="5"/>
  <c r="AV7" i="5" s="1"/>
  <c r="Y36" i="5"/>
  <c r="U36" i="5"/>
  <c r="Q36" i="5"/>
  <c r="S36" i="5"/>
  <c r="X36" i="5"/>
  <c r="AX27" i="5" s="1"/>
  <c r="Y4" i="4"/>
  <c r="U4" i="4"/>
  <c r="Q4" i="4"/>
  <c r="AB4" i="4"/>
  <c r="X4" i="4"/>
  <c r="T4" i="4"/>
  <c r="S4" i="4"/>
  <c r="AA4" i="4"/>
  <c r="AB8" i="4"/>
  <c r="BB5" i="4" s="1"/>
  <c r="W8" i="4"/>
  <c r="R8" i="4"/>
  <c r="AR5" i="4" s="1"/>
  <c r="AF13" i="4"/>
  <c r="AF15" i="4"/>
  <c r="AF14" i="4"/>
  <c r="AS6" i="4"/>
  <c r="O4" i="4"/>
  <c r="V4" i="4"/>
  <c r="V8" i="4"/>
  <c r="AV5" i="4" s="1"/>
  <c r="AF12" i="4"/>
  <c r="AB12" i="4"/>
  <c r="BB6" i="4" s="1"/>
  <c r="W12" i="4"/>
  <c r="Q12" i="4"/>
  <c r="AA12" i="4"/>
  <c r="U12" i="4"/>
  <c r="P12" i="4"/>
  <c r="AP6" i="4" s="1"/>
  <c r="Q28" i="4"/>
  <c r="P4" i="4"/>
  <c r="W4" i="4"/>
  <c r="O8" i="4"/>
  <c r="Z8" i="4"/>
  <c r="AZ5" i="4" s="1"/>
  <c r="Z12" i="4"/>
  <c r="AZ6" i="4" s="1"/>
  <c r="X12" i="4"/>
  <c r="AX6" i="4" s="1"/>
  <c r="AA16" i="4"/>
  <c r="W16" i="4"/>
  <c r="S16" i="4"/>
  <c r="O16" i="4"/>
  <c r="Z16" i="4"/>
  <c r="AZ7" i="4" s="1"/>
  <c r="U16" i="4"/>
  <c r="P16" i="4"/>
  <c r="AP7" i="4" s="1"/>
  <c r="AB16" i="4"/>
  <c r="BB7" i="4" s="1"/>
  <c r="T16" i="4"/>
  <c r="AT7" i="4" s="1"/>
  <c r="Y16" i="4"/>
  <c r="R16" i="4"/>
  <c r="AR7" i="4" s="1"/>
  <c r="AD24" i="4"/>
  <c r="Y28" i="4"/>
  <c r="R4" i="4"/>
  <c r="Z4" i="4"/>
  <c r="P8" i="4"/>
  <c r="AP5" i="4" s="1"/>
  <c r="AA8" i="4"/>
  <c r="O12" i="4"/>
  <c r="Y12" i="4"/>
  <c r="Q16" i="4"/>
  <c r="T24" i="4"/>
  <c r="AB28" i="4"/>
  <c r="BB25" i="4" s="1"/>
  <c r="W32" i="4"/>
  <c r="Q32" i="4"/>
  <c r="Z32" i="4"/>
  <c r="AZ26" i="4" s="1"/>
  <c r="O32" i="4"/>
  <c r="V32" i="4"/>
  <c r="AV26" i="4" s="1"/>
  <c r="AG34" i="4"/>
  <c r="Y36" i="4"/>
  <c r="U36" i="4"/>
  <c r="Q36" i="4"/>
  <c r="Z36" i="4"/>
  <c r="AZ27" i="4" s="1"/>
  <c r="T36" i="4"/>
  <c r="AT27" i="4" s="1"/>
  <c r="O36" i="4"/>
  <c r="W36" i="4"/>
  <c r="P36" i="4"/>
  <c r="AP27" i="4" s="1"/>
  <c r="AB36" i="4"/>
  <c r="BB27" i="4" s="1"/>
  <c r="S36" i="4"/>
  <c r="AA36" i="4"/>
  <c r="R36" i="4"/>
  <c r="AR27" i="4" s="1"/>
  <c r="Y8" i="4"/>
  <c r="U8" i="4"/>
  <c r="Q8" i="4"/>
  <c r="S8" i="4"/>
  <c r="X8" i="4"/>
  <c r="AX5" i="4" s="1"/>
  <c r="AN12" i="4"/>
  <c r="Y24" i="4"/>
  <c r="U24" i="4"/>
  <c r="Q24" i="4"/>
  <c r="AB24" i="4"/>
  <c r="AJ26" i="4" s="1"/>
  <c r="W24" i="4"/>
  <c r="R24" i="4"/>
  <c r="Z24" i="4"/>
  <c r="S24" i="4"/>
  <c r="V24" i="4"/>
  <c r="AA28" i="4"/>
  <c r="W28" i="4"/>
  <c r="S28" i="4"/>
  <c r="O28" i="4"/>
  <c r="X28" i="4"/>
  <c r="AX25" i="4" s="1"/>
  <c r="R28" i="4"/>
  <c r="AR25" i="4" s="1"/>
  <c r="Z28" i="4"/>
  <c r="AZ25" i="4" s="1"/>
  <c r="T28" i="4"/>
  <c r="AT25" i="4" s="1"/>
  <c r="V28" i="4"/>
  <c r="AV25" i="4" s="1"/>
  <c r="R12" i="4"/>
  <c r="AR6" i="4" s="1"/>
  <c r="V12" i="4"/>
  <c r="AV6" i="4" s="1"/>
  <c r="AB32" i="4"/>
  <c r="AJ32" i="4" s="1"/>
  <c r="X32" i="4"/>
  <c r="AX26" i="4" s="1"/>
  <c r="T32" i="4"/>
  <c r="AT26" i="4" s="1"/>
  <c r="P32" i="4"/>
  <c r="AP26" i="4" s="1"/>
  <c r="S32" i="4"/>
  <c r="Y32" i="4"/>
  <c r="AZ12" i="9" l="1"/>
  <c r="AT12" i="9"/>
  <c r="AX12" i="9"/>
  <c r="AW12" i="9"/>
  <c r="AN33" i="5"/>
  <c r="AN32" i="4"/>
  <c r="AP32" i="4" s="1"/>
  <c r="AN33" i="6"/>
  <c r="AV12" i="6"/>
  <c r="AX12" i="6"/>
  <c r="BA12" i="6"/>
  <c r="AO12" i="5"/>
  <c r="AN34" i="4"/>
  <c r="AV12" i="5"/>
  <c r="BB12" i="5"/>
  <c r="AZ12" i="6"/>
  <c r="AZ12" i="5"/>
  <c r="AP12" i="9"/>
  <c r="AP12" i="6"/>
  <c r="AX12" i="5"/>
  <c r="AR12" i="6"/>
  <c r="AT12" i="6"/>
  <c r="BB4" i="7"/>
  <c r="AD9" i="5"/>
  <c r="AH26" i="7"/>
  <c r="AF25" i="9"/>
  <c r="AF27" i="9"/>
  <c r="AF24" i="9"/>
  <c r="AH11" i="9"/>
  <c r="AE5" i="9"/>
  <c r="BA5" i="8"/>
  <c r="BA12" i="8" s="1"/>
  <c r="AJ9" i="8"/>
  <c r="AJ8" i="8"/>
  <c r="AF4" i="8"/>
  <c r="AF37" i="8"/>
  <c r="AG28" i="8"/>
  <c r="AU25" i="8"/>
  <c r="AG31" i="8"/>
  <c r="AE28" i="8"/>
  <c r="AO24" i="4"/>
  <c r="AD25" i="4"/>
  <c r="AD27" i="4"/>
  <c r="AG30" i="4"/>
  <c r="AU26" i="4"/>
  <c r="AU33" i="4" s="1"/>
  <c r="AG31" i="4"/>
  <c r="AD38" i="5"/>
  <c r="AI35" i="6"/>
  <c r="AI34" i="6"/>
  <c r="AI33" i="6"/>
  <c r="AF34" i="5"/>
  <c r="AI33" i="5"/>
  <c r="AD39" i="5"/>
  <c r="AD36" i="5"/>
  <c r="AF27" i="5"/>
  <c r="AG34" i="6"/>
  <c r="AY26" i="6"/>
  <c r="AG35" i="6"/>
  <c r="AE17" i="7"/>
  <c r="AE18" i="7"/>
  <c r="AE19" i="7"/>
  <c r="AE11" i="7"/>
  <c r="AE8" i="7"/>
  <c r="AH9" i="7"/>
  <c r="AG5" i="7"/>
  <c r="AH7" i="7"/>
  <c r="AF19" i="9"/>
  <c r="AF16" i="9"/>
  <c r="AS7" i="9"/>
  <c r="AH6" i="9"/>
  <c r="AH5" i="9"/>
  <c r="AH4" i="9"/>
  <c r="AG13" i="8"/>
  <c r="AD7" i="8"/>
  <c r="AJ6" i="8"/>
  <c r="AD6" i="8"/>
  <c r="AF7" i="8"/>
  <c r="AG29" i="8"/>
  <c r="AF36" i="8"/>
  <c r="AF39" i="8"/>
  <c r="AJ12" i="8"/>
  <c r="AD4" i="8"/>
  <c r="AH8" i="8"/>
  <c r="AJ13" i="8"/>
  <c r="AF26" i="9"/>
  <c r="AH10" i="9"/>
  <c r="AH8" i="9"/>
  <c r="AE7" i="9"/>
  <c r="AF18" i="9"/>
  <c r="AH9" i="9"/>
  <c r="AF27" i="7"/>
  <c r="AF26" i="7"/>
  <c r="AH27" i="7"/>
  <c r="AW24" i="7" s="1"/>
  <c r="AF25" i="7"/>
  <c r="AT24" i="7" s="1"/>
  <c r="AG4" i="7"/>
  <c r="AH6" i="7"/>
  <c r="AH10" i="7"/>
  <c r="AI5" i="7"/>
  <c r="AG6" i="7"/>
  <c r="AH4" i="7"/>
  <c r="AX4" i="7" s="1"/>
  <c r="AI4" i="7"/>
  <c r="AE16" i="7"/>
  <c r="AF39" i="9"/>
  <c r="AF38" i="9"/>
  <c r="AF36" i="9"/>
  <c r="AS27" i="9"/>
  <c r="AF37" i="9"/>
  <c r="AH39" i="9"/>
  <c r="AH38" i="9"/>
  <c r="AH37" i="9"/>
  <c r="AH36" i="9"/>
  <c r="AW27" i="9"/>
  <c r="AJ5" i="9"/>
  <c r="AJ7" i="9"/>
  <c r="AJ6" i="9"/>
  <c r="AJ4" i="9"/>
  <c r="AJ19" i="9"/>
  <c r="AJ18" i="9"/>
  <c r="AJ17" i="9"/>
  <c r="AJ16" i="9"/>
  <c r="BA7" i="9"/>
  <c r="AD38" i="9"/>
  <c r="AI31" i="9"/>
  <c r="AI29" i="9"/>
  <c r="AY25" i="9"/>
  <c r="AI30" i="9"/>
  <c r="AI28" i="9"/>
  <c r="AE31" i="9"/>
  <c r="AE29" i="9"/>
  <c r="AE28" i="9"/>
  <c r="AQ25" i="9"/>
  <c r="AE30" i="9"/>
  <c r="AF30" i="9"/>
  <c r="AF29" i="9"/>
  <c r="AF28" i="9"/>
  <c r="AF31" i="9"/>
  <c r="AS25" i="9"/>
  <c r="AE25" i="9"/>
  <c r="AE27" i="9"/>
  <c r="AE24" i="9"/>
  <c r="AE26" i="9"/>
  <c r="AD19" i="9"/>
  <c r="AD18" i="9"/>
  <c r="AD17" i="9"/>
  <c r="AD16" i="9"/>
  <c r="AO7" i="9"/>
  <c r="AF11" i="9"/>
  <c r="AS5" i="9"/>
  <c r="AS12" i="9" s="1"/>
  <c r="AF10" i="9"/>
  <c r="AF8" i="9"/>
  <c r="AF9" i="9"/>
  <c r="AJ35" i="9"/>
  <c r="BA26" i="9"/>
  <c r="AJ34" i="9"/>
  <c r="AJ33" i="9"/>
  <c r="AJ32" i="9"/>
  <c r="AE13" i="9"/>
  <c r="AE14" i="9"/>
  <c r="AQ6" i="9"/>
  <c r="AQ13" i="9" s="1"/>
  <c r="AE15" i="9"/>
  <c r="AE12" i="9"/>
  <c r="AE36" i="9"/>
  <c r="AE39" i="9"/>
  <c r="AQ27" i="9"/>
  <c r="AE37" i="9"/>
  <c r="AE38" i="9"/>
  <c r="AH19" i="9"/>
  <c r="AH17" i="9"/>
  <c r="AH18" i="9"/>
  <c r="AH16" i="9"/>
  <c r="AW7" i="9"/>
  <c r="AZ13" i="9"/>
  <c r="AV13" i="9"/>
  <c r="AV14" i="9" s="1"/>
  <c r="AR13" i="9"/>
  <c r="AR14" i="9" s="1"/>
  <c r="AX13" i="9"/>
  <c r="BB13" i="9"/>
  <c r="BB14" i="9" s="1"/>
  <c r="AP13" i="9"/>
  <c r="AT13" i="9"/>
  <c r="AJ11" i="9"/>
  <c r="BA5" i="9"/>
  <c r="BA12" i="9" s="1"/>
  <c r="AJ9" i="9"/>
  <c r="AJ10" i="9"/>
  <c r="AJ8" i="9"/>
  <c r="AG6" i="9"/>
  <c r="AG7" i="9"/>
  <c r="AG4" i="9"/>
  <c r="AG5" i="9"/>
  <c r="AF35" i="9"/>
  <c r="AS26" i="9"/>
  <c r="AF34" i="9"/>
  <c r="AF33" i="9"/>
  <c r="AF32" i="9"/>
  <c r="AU7" i="9"/>
  <c r="AG19" i="9"/>
  <c r="AG18" i="9"/>
  <c r="AG17" i="9"/>
  <c r="AG16" i="9"/>
  <c r="AJ14" i="9"/>
  <c r="AJ13" i="9"/>
  <c r="BA6" i="9"/>
  <c r="BA13" i="9" s="1"/>
  <c r="AJ15" i="9"/>
  <c r="AJ12" i="9"/>
  <c r="AD7" i="9"/>
  <c r="AD5" i="9"/>
  <c r="AD4" i="9"/>
  <c r="AD6" i="9"/>
  <c r="AD39" i="9"/>
  <c r="AH30" i="9"/>
  <c r="AH28" i="9"/>
  <c r="AH31" i="9"/>
  <c r="AH29" i="9"/>
  <c r="AW25" i="9"/>
  <c r="AJ26" i="9"/>
  <c r="AJ27" i="9"/>
  <c r="AJ25" i="9"/>
  <c r="AJ24" i="9"/>
  <c r="AG27" i="9"/>
  <c r="AG24" i="9"/>
  <c r="AG26" i="9"/>
  <c r="AG25" i="9"/>
  <c r="AD12" i="9"/>
  <c r="AD15" i="9"/>
  <c r="AD14" i="9"/>
  <c r="AD13" i="9"/>
  <c r="AO6" i="9"/>
  <c r="AO13" i="9" s="1"/>
  <c r="AI34" i="9"/>
  <c r="AI33" i="9"/>
  <c r="AI32" i="9"/>
  <c r="AY26" i="9"/>
  <c r="AI35" i="9"/>
  <c r="AG15" i="9"/>
  <c r="AG13" i="9"/>
  <c r="AG12" i="9"/>
  <c r="AG14" i="9"/>
  <c r="AU6" i="9"/>
  <c r="AU13" i="9" s="1"/>
  <c r="AG38" i="9"/>
  <c r="AG37" i="9"/>
  <c r="AG39" i="9"/>
  <c r="AG36" i="9"/>
  <c r="AU27" i="9"/>
  <c r="AG32" i="9"/>
  <c r="AG34" i="9"/>
  <c r="AG33" i="9"/>
  <c r="AG35" i="9"/>
  <c r="AU26" i="9"/>
  <c r="AE18" i="9"/>
  <c r="AE16" i="9"/>
  <c r="AQ7" i="9"/>
  <c r="AE19" i="9"/>
  <c r="AE17" i="9"/>
  <c r="AN34" i="9"/>
  <c r="AN32" i="9"/>
  <c r="AH24" i="9"/>
  <c r="AH26" i="9"/>
  <c r="AH27" i="9"/>
  <c r="AH25" i="9"/>
  <c r="AG10" i="9"/>
  <c r="AG9" i="9"/>
  <c r="AG8" i="9"/>
  <c r="AU5" i="9"/>
  <c r="AU12" i="9" s="1"/>
  <c r="AG11" i="9"/>
  <c r="AD36" i="9"/>
  <c r="AU25" i="9"/>
  <c r="AG30" i="9"/>
  <c r="AG28" i="9"/>
  <c r="AG31" i="9"/>
  <c r="AG29" i="9"/>
  <c r="AJ30" i="9"/>
  <c r="AJ29" i="9"/>
  <c r="AJ28" i="9"/>
  <c r="AJ31" i="9"/>
  <c r="BA25" i="9"/>
  <c r="AI25" i="9"/>
  <c r="AI26" i="9"/>
  <c r="AI27" i="9"/>
  <c r="AI24" i="9"/>
  <c r="AY7" i="9"/>
  <c r="AI17" i="9"/>
  <c r="AI16" i="9"/>
  <c r="AI19" i="9"/>
  <c r="AI18" i="9"/>
  <c r="AE6" i="9"/>
  <c r="AE34" i="9"/>
  <c r="AE35" i="9"/>
  <c r="AE33" i="9"/>
  <c r="AE32" i="9"/>
  <c r="AQ26" i="9"/>
  <c r="AH33" i="9"/>
  <c r="AW26" i="9"/>
  <c r="AH32" i="9"/>
  <c r="AH35" i="9"/>
  <c r="AH34" i="9"/>
  <c r="AI13" i="9"/>
  <c r="AI15" i="9"/>
  <c r="AI12" i="9"/>
  <c r="AY6" i="9"/>
  <c r="AY13" i="9" s="1"/>
  <c r="AI14" i="9"/>
  <c r="AE4" i="9"/>
  <c r="AI37" i="9"/>
  <c r="AI36" i="9"/>
  <c r="AI39" i="9"/>
  <c r="AI38" i="9"/>
  <c r="AY27" i="9"/>
  <c r="AH12" i="9"/>
  <c r="AH15" i="9"/>
  <c r="AW6" i="9"/>
  <c r="AW13" i="9" s="1"/>
  <c r="AW14" i="9" s="1"/>
  <c r="AH14" i="9"/>
  <c r="AH13" i="9"/>
  <c r="AE9" i="9"/>
  <c r="AE10" i="9"/>
  <c r="AE8" i="9"/>
  <c r="AE11" i="9"/>
  <c r="AQ5" i="9"/>
  <c r="AQ12" i="9" s="1"/>
  <c r="AJ36" i="9"/>
  <c r="AJ39" i="9"/>
  <c r="BA27" i="9"/>
  <c r="AJ37" i="9"/>
  <c r="AJ38" i="9"/>
  <c r="AD24" i="9"/>
  <c r="AD27" i="9"/>
  <c r="AD26" i="9"/>
  <c r="AD25" i="9"/>
  <c r="AO5" i="9"/>
  <c r="AO12" i="9" s="1"/>
  <c r="AD11" i="9"/>
  <c r="AD9" i="9"/>
  <c r="AD10" i="9"/>
  <c r="AD8" i="9"/>
  <c r="AI4" i="9"/>
  <c r="AI5" i="9"/>
  <c r="AI7" i="9"/>
  <c r="AI6" i="9"/>
  <c r="AD37" i="9"/>
  <c r="AD33" i="9"/>
  <c r="AO26" i="9"/>
  <c r="AD32" i="9"/>
  <c r="AD35" i="9"/>
  <c r="AD34" i="9"/>
  <c r="AD31" i="9"/>
  <c r="AD29" i="9"/>
  <c r="AD30" i="9"/>
  <c r="AD28" i="9"/>
  <c r="AO25" i="9"/>
  <c r="AI11" i="9"/>
  <c r="AI9" i="9"/>
  <c r="AY5" i="9"/>
  <c r="AY12" i="9" s="1"/>
  <c r="AI10" i="9"/>
  <c r="AI8" i="9"/>
  <c r="AF5" i="9"/>
  <c r="AF7" i="9"/>
  <c r="AF6" i="9"/>
  <c r="AF4" i="9"/>
  <c r="AF17" i="9"/>
  <c r="AF14" i="9"/>
  <c r="AS6" i="9"/>
  <c r="AS13" i="9" s="1"/>
  <c r="AF13" i="9"/>
  <c r="AF15" i="9"/>
  <c r="AF12" i="9"/>
  <c r="AI31" i="8"/>
  <c r="AY25" i="8"/>
  <c r="AI30" i="8"/>
  <c r="AI29" i="8"/>
  <c r="AI28" i="8"/>
  <c r="AG27" i="8"/>
  <c r="AG24" i="8"/>
  <c r="AG26" i="8"/>
  <c r="AG25" i="8"/>
  <c r="AI39" i="8"/>
  <c r="AI38" i="8"/>
  <c r="AI36" i="8"/>
  <c r="AY27" i="8"/>
  <c r="AI37" i="8"/>
  <c r="AH14" i="8"/>
  <c r="AH13" i="8"/>
  <c r="AW6" i="8"/>
  <c r="AW13" i="8" s="1"/>
  <c r="AH12" i="8"/>
  <c r="AH15" i="8"/>
  <c r="AD33" i="8"/>
  <c r="AO26" i="8"/>
  <c r="AD34" i="8"/>
  <c r="AD35" i="8"/>
  <c r="AD32" i="8"/>
  <c r="AJ26" i="8"/>
  <c r="AJ24" i="8"/>
  <c r="AJ27" i="8"/>
  <c r="AJ25" i="8"/>
  <c r="AD14" i="8"/>
  <c r="AD15" i="8"/>
  <c r="AD12" i="8"/>
  <c r="AO6" i="8"/>
  <c r="AO13" i="8" s="1"/>
  <c r="AD13" i="8"/>
  <c r="AJ30" i="8"/>
  <c r="AJ29" i="8"/>
  <c r="AJ28" i="8"/>
  <c r="AJ31" i="8"/>
  <c r="BA25" i="8"/>
  <c r="AI25" i="8"/>
  <c r="AI27" i="8"/>
  <c r="AI24" i="8"/>
  <c r="AI26" i="8"/>
  <c r="AJ38" i="8"/>
  <c r="AJ37" i="8"/>
  <c r="AJ36" i="8"/>
  <c r="BA27" i="8"/>
  <c r="AJ39" i="8"/>
  <c r="AH24" i="8"/>
  <c r="AH25" i="8"/>
  <c r="AH27" i="8"/>
  <c r="AH26" i="8"/>
  <c r="AI10" i="8"/>
  <c r="AY5" i="8"/>
  <c r="AY12" i="8" s="1"/>
  <c r="AI11" i="8"/>
  <c r="AI9" i="8"/>
  <c r="AI8" i="8"/>
  <c r="AE30" i="8"/>
  <c r="AI4" i="8"/>
  <c r="AI5" i="8"/>
  <c r="AI6" i="8"/>
  <c r="AI7" i="8"/>
  <c r="AF26" i="8"/>
  <c r="AF25" i="8"/>
  <c r="AF27" i="8"/>
  <c r="AF24" i="8"/>
  <c r="AE38" i="8"/>
  <c r="AQ27" i="8"/>
  <c r="AE39" i="8"/>
  <c r="AE37" i="8"/>
  <c r="AE36" i="8"/>
  <c r="AD24" i="8"/>
  <c r="AD27" i="8"/>
  <c r="AD25" i="8"/>
  <c r="AD26" i="8"/>
  <c r="BB13" i="8"/>
  <c r="AX13" i="8"/>
  <c r="AT13" i="8"/>
  <c r="AP13" i="8"/>
  <c r="AR13" i="8"/>
  <c r="AV13" i="8"/>
  <c r="AU13" i="8"/>
  <c r="BA13" i="8"/>
  <c r="AZ13" i="8"/>
  <c r="AE34" i="8"/>
  <c r="AQ26" i="8"/>
  <c r="AE33" i="8"/>
  <c r="AE32" i="8"/>
  <c r="AE35" i="8"/>
  <c r="AE31" i="8"/>
  <c r="AF30" i="8"/>
  <c r="AF29" i="8"/>
  <c r="AF28" i="8"/>
  <c r="AS25" i="8"/>
  <c r="AF31" i="8"/>
  <c r="AE25" i="8"/>
  <c r="AE26" i="8"/>
  <c r="AE24" i="8"/>
  <c r="AE27" i="8"/>
  <c r="AG36" i="8"/>
  <c r="AU27" i="8"/>
  <c r="AG38" i="8"/>
  <c r="AG39" i="8"/>
  <c r="AG37" i="8"/>
  <c r="AD39" i="8"/>
  <c r="AD38" i="8"/>
  <c r="AD37" i="8"/>
  <c r="AD36" i="8"/>
  <c r="AO27" i="8"/>
  <c r="AI18" i="8"/>
  <c r="AI17" i="8"/>
  <c r="AI19" i="8"/>
  <c r="AI16" i="8"/>
  <c r="AY7" i="8"/>
  <c r="AF14" i="8"/>
  <c r="AF13" i="8"/>
  <c r="AS6" i="8"/>
  <c r="AS13" i="8" s="1"/>
  <c r="AF15" i="8"/>
  <c r="AF12" i="8"/>
  <c r="AD10" i="8"/>
  <c r="AD9" i="8"/>
  <c r="AD8" i="8"/>
  <c r="AO5" i="8"/>
  <c r="AO12" i="8" s="1"/>
  <c r="AD11" i="8"/>
  <c r="AE29" i="8"/>
  <c r="AE11" i="8"/>
  <c r="AE9" i="8"/>
  <c r="AQ5" i="8"/>
  <c r="AQ12" i="8" s="1"/>
  <c r="AE10" i="8"/>
  <c r="AE8" i="8"/>
  <c r="AH33" i="8"/>
  <c r="AW26" i="8"/>
  <c r="AH35" i="8"/>
  <c r="AH32" i="8"/>
  <c r="AH34" i="8"/>
  <c r="AF19" i="8"/>
  <c r="AF18" i="8"/>
  <c r="AF17" i="8"/>
  <c r="AF16" i="8"/>
  <c r="AS7" i="8"/>
  <c r="AD16" i="8"/>
  <c r="AO7" i="8"/>
  <c r="AD19" i="8"/>
  <c r="AD18" i="8"/>
  <c r="AD17" i="8"/>
  <c r="AF38" i="8"/>
  <c r="AJ19" i="8"/>
  <c r="AJ18" i="8"/>
  <c r="AJ17" i="8"/>
  <c r="AJ16" i="8"/>
  <c r="BA7" i="8"/>
  <c r="AJ14" i="8"/>
  <c r="AG15" i="8"/>
  <c r="AJ4" i="8"/>
  <c r="AH11" i="8"/>
  <c r="AH10" i="8"/>
  <c r="AJ5" i="8"/>
  <c r="AD5" i="8"/>
  <c r="AH29" i="8"/>
  <c r="AH28" i="8"/>
  <c r="AW25" i="8"/>
  <c r="AH30" i="8"/>
  <c r="AH31" i="8"/>
  <c r="AF35" i="8"/>
  <c r="AS26" i="8"/>
  <c r="AF33" i="8"/>
  <c r="AF32" i="8"/>
  <c r="AF34" i="8"/>
  <c r="AE19" i="8"/>
  <c r="AE17" i="8"/>
  <c r="AQ7" i="8"/>
  <c r="AE16" i="8"/>
  <c r="AE18" i="8"/>
  <c r="AG11" i="8"/>
  <c r="AG10" i="8"/>
  <c r="AU5" i="8"/>
  <c r="AU12" i="8" s="1"/>
  <c r="AG8" i="8"/>
  <c r="AG9" i="8"/>
  <c r="AG16" i="8"/>
  <c r="AG18" i="8"/>
  <c r="AG17" i="8"/>
  <c r="AU7" i="8"/>
  <c r="AG19" i="8"/>
  <c r="AE5" i="8"/>
  <c r="AE4" i="8"/>
  <c r="AE6" i="8"/>
  <c r="AE7" i="8"/>
  <c r="AH39" i="8"/>
  <c r="AH38" i="8"/>
  <c r="AH37" i="8"/>
  <c r="AH36" i="8"/>
  <c r="AW27" i="8"/>
  <c r="AE15" i="8"/>
  <c r="AE12" i="8"/>
  <c r="AE14" i="8"/>
  <c r="AE13" i="8"/>
  <c r="AQ6" i="8"/>
  <c r="AQ13" i="8" s="1"/>
  <c r="AG32" i="8"/>
  <c r="AU26" i="8"/>
  <c r="AG34" i="8"/>
  <c r="AG33" i="8"/>
  <c r="AG35" i="8"/>
  <c r="AH5" i="8"/>
  <c r="AH7" i="8"/>
  <c r="AH4" i="8"/>
  <c r="AH6" i="8"/>
  <c r="AF5" i="8"/>
  <c r="AD31" i="8"/>
  <c r="AD28" i="8"/>
  <c r="AO25" i="8"/>
  <c r="AD30" i="8"/>
  <c r="AD29" i="8"/>
  <c r="AJ35" i="8"/>
  <c r="BA26" i="8"/>
  <c r="AJ34" i="8"/>
  <c r="AJ33" i="8"/>
  <c r="AJ32" i="8"/>
  <c r="AI15" i="8"/>
  <c r="AI12" i="8"/>
  <c r="AI14" i="8"/>
  <c r="AI13" i="8"/>
  <c r="AY6" i="8"/>
  <c r="AY13" i="8" s="1"/>
  <c r="AW12" i="8"/>
  <c r="AT12" i="8"/>
  <c r="AX12" i="8"/>
  <c r="AV12" i="8"/>
  <c r="AP12" i="8"/>
  <c r="AZ12" i="8"/>
  <c r="AR12" i="8"/>
  <c r="BB12" i="8"/>
  <c r="AN34" i="8"/>
  <c r="AN32" i="8"/>
  <c r="AF8" i="8"/>
  <c r="AF11" i="8"/>
  <c r="AF9" i="8"/>
  <c r="AS5" i="8"/>
  <c r="AS12" i="8" s="1"/>
  <c r="AF10" i="8"/>
  <c r="AI34" i="8"/>
  <c r="AI35" i="8"/>
  <c r="AY26" i="8"/>
  <c r="AI33" i="8"/>
  <c r="AI32" i="8"/>
  <c r="AH18" i="8"/>
  <c r="AH16" i="8"/>
  <c r="AH19" i="8"/>
  <c r="AH17" i="8"/>
  <c r="AW7" i="8"/>
  <c r="AJ15" i="8"/>
  <c r="AG14" i="8"/>
  <c r="AG7" i="8"/>
  <c r="AG4" i="8"/>
  <c r="AG6" i="8"/>
  <c r="AG5" i="8"/>
  <c r="AF6" i="8"/>
  <c r="AH9" i="8"/>
  <c r="AG12" i="8"/>
  <c r="AG38" i="7"/>
  <c r="AG37" i="7"/>
  <c r="AU27" i="7"/>
  <c r="AG36" i="7"/>
  <c r="AG39" i="7"/>
  <c r="AD31" i="7"/>
  <c r="AD29" i="7"/>
  <c r="AD28" i="7"/>
  <c r="AD30" i="7"/>
  <c r="AO25" i="7"/>
  <c r="AD26" i="7"/>
  <c r="AD27" i="7"/>
  <c r="AF11" i="7"/>
  <c r="AS5" i="7"/>
  <c r="AS12" i="7" s="1"/>
  <c r="AF10" i="7"/>
  <c r="AF9" i="7"/>
  <c r="AF8" i="7"/>
  <c r="AF5" i="7"/>
  <c r="AL5" i="7" s="1"/>
  <c r="AF7" i="7"/>
  <c r="AF4" i="7"/>
  <c r="AF6" i="7"/>
  <c r="AN34" i="7"/>
  <c r="AN32" i="7"/>
  <c r="AE4" i="7"/>
  <c r="AF19" i="7"/>
  <c r="AF18" i="7"/>
  <c r="AF17" i="7"/>
  <c r="AF16" i="7"/>
  <c r="AS7" i="7"/>
  <c r="AY7" i="7"/>
  <c r="AI18" i="7"/>
  <c r="AI19" i="7"/>
  <c r="AI16" i="7"/>
  <c r="AI17" i="7"/>
  <c r="AG10" i="7"/>
  <c r="AG9" i="7"/>
  <c r="AG8" i="7"/>
  <c r="AG11" i="7"/>
  <c r="AU5" i="7"/>
  <c r="AU12" i="7" s="1"/>
  <c r="AF35" i="7"/>
  <c r="AS26" i="7"/>
  <c r="AF34" i="7"/>
  <c r="AF33" i="7"/>
  <c r="AF32" i="7"/>
  <c r="AD12" i="7"/>
  <c r="AD13" i="7"/>
  <c r="AD15" i="7"/>
  <c r="AD14" i="7"/>
  <c r="AO6" i="7"/>
  <c r="AO13" i="7" s="1"/>
  <c r="AG15" i="7"/>
  <c r="AG13" i="7"/>
  <c r="AG12" i="7"/>
  <c r="AU6" i="7"/>
  <c r="AG14" i="7"/>
  <c r="AI37" i="7"/>
  <c r="AI36" i="7"/>
  <c r="AI38" i="7"/>
  <c r="AY27" i="7"/>
  <c r="AI39" i="7"/>
  <c r="AI31" i="7"/>
  <c r="AI29" i="7"/>
  <c r="AY25" i="7"/>
  <c r="AI30" i="7"/>
  <c r="AI28" i="7"/>
  <c r="AE31" i="7"/>
  <c r="AE29" i="7"/>
  <c r="AE28" i="7"/>
  <c r="AE30" i="7"/>
  <c r="AQ25" i="7"/>
  <c r="AF30" i="7"/>
  <c r="AF29" i="7"/>
  <c r="AF28" i="7"/>
  <c r="AF31" i="7"/>
  <c r="AS25" i="7"/>
  <c r="AE25" i="7"/>
  <c r="AE27" i="7"/>
  <c r="AE26" i="7"/>
  <c r="AE24" i="7"/>
  <c r="AJ36" i="7"/>
  <c r="AJ39" i="7"/>
  <c r="BA27" i="7"/>
  <c r="AJ37" i="7"/>
  <c r="AJ38" i="7"/>
  <c r="AH39" i="7"/>
  <c r="AH38" i="7"/>
  <c r="AH37" i="7"/>
  <c r="AH36" i="7"/>
  <c r="AW27" i="7"/>
  <c r="AJ19" i="7"/>
  <c r="AJ18" i="7"/>
  <c r="AJ17" i="7"/>
  <c r="AJ16" i="7"/>
  <c r="BA7" i="7"/>
  <c r="AH19" i="7"/>
  <c r="AH17" i="7"/>
  <c r="AH18" i="7"/>
  <c r="AW7" i="7"/>
  <c r="AH16" i="7"/>
  <c r="AJ14" i="7"/>
  <c r="AJ13" i="7"/>
  <c r="BA6" i="7"/>
  <c r="BA13" i="7" s="1"/>
  <c r="AJ15" i="7"/>
  <c r="AJ12" i="7"/>
  <c r="AJ11" i="7"/>
  <c r="BA5" i="7"/>
  <c r="BA12" i="7" s="1"/>
  <c r="AJ10" i="7"/>
  <c r="AJ8" i="7"/>
  <c r="AJ9" i="7"/>
  <c r="AF14" i="7"/>
  <c r="AF15" i="7"/>
  <c r="AF12" i="7"/>
  <c r="AF13" i="7"/>
  <c r="AS6" i="7"/>
  <c r="AS13" i="7" s="1"/>
  <c r="AP4" i="7"/>
  <c r="AG32" i="7"/>
  <c r="AG34" i="7"/>
  <c r="AG33" i="7"/>
  <c r="AG35" i="7"/>
  <c r="AU26" i="7"/>
  <c r="AE34" i="7"/>
  <c r="AE35" i="7"/>
  <c r="AE33" i="7"/>
  <c r="AQ26" i="7"/>
  <c r="AE32" i="7"/>
  <c r="AH33" i="7"/>
  <c r="AW26" i="7"/>
  <c r="AH32" i="7"/>
  <c r="AH34" i="7"/>
  <c r="AH35" i="7"/>
  <c r="AH12" i="7"/>
  <c r="AH14" i="7"/>
  <c r="AW6" i="7"/>
  <c r="AW13" i="7" s="1"/>
  <c r="AH15" i="7"/>
  <c r="AH13" i="7"/>
  <c r="AI13" i="7"/>
  <c r="AY6" i="7"/>
  <c r="AY13" i="7" s="1"/>
  <c r="AI15" i="7"/>
  <c r="AI14" i="7"/>
  <c r="AI12" i="7"/>
  <c r="AF39" i="7"/>
  <c r="AF38" i="7"/>
  <c r="AF37" i="7"/>
  <c r="AS27" i="7"/>
  <c r="AF36" i="7"/>
  <c r="AH30" i="7"/>
  <c r="AH28" i="7"/>
  <c r="AH31" i="7"/>
  <c r="AW25" i="7"/>
  <c r="AH29" i="7"/>
  <c r="AJ26" i="7"/>
  <c r="AJ27" i="7"/>
  <c r="AJ24" i="7"/>
  <c r="AJ25" i="7"/>
  <c r="AG27" i="7"/>
  <c r="AG24" i="7"/>
  <c r="AG26" i="7"/>
  <c r="AG25" i="7"/>
  <c r="AD25" i="7"/>
  <c r="AO4" i="7"/>
  <c r="AD39" i="7"/>
  <c r="AD38" i="7"/>
  <c r="AD37" i="7"/>
  <c r="AD36" i="7"/>
  <c r="AO27" i="7"/>
  <c r="AE6" i="7"/>
  <c r="AU7" i="7"/>
  <c r="AG16" i="7"/>
  <c r="AG17" i="7"/>
  <c r="AG18" i="7"/>
  <c r="AG19" i="7"/>
  <c r="AD19" i="7"/>
  <c r="AD18" i="7"/>
  <c r="AD16" i="7"/>
  <c r="AD17" i="7"/>
  <c r="AO7" i="7"/>
  <c r="AE9" i="7"/>
  <c r="AI7" i="7"/>
  <c r="AD10" i="7"/>
  <c r="AE10" i="7"/>
  <c r="AI34" i="7"/>
  <c r="AI33" i="7"/>
  <c r="AI32" i="7"/>
  <c r="AY26" i="7"/>
  <c r="AI35" i="7"/>
  <c r="AD8" i="7"/>
  <c r="BA4" i="7"/>
  <c r="AE36" i="7"/>
  <c r="AE39" i="7"/>
  <c r="AQ27" i="7"/>
  <c r="AE37" i="7"/>
  <c r="AE38" i="7"/>
  <c r="AU25" i="7"/>
  <c r="AG30" i="7"/>
  <c r="AG28" i="7"/>
  <c r="AG29" i="7"/>
  <c r="AG31" i="7"/>
  <c r="AJ30" i="7"/>
  <c r="AJ29" i="7"/>
  <c r="AJ28" i="7"/>
  <c r="AJ31" i="7"/>
  <c r="BA25" i="7"/>
  <c r="AI25" i="7"/>
  <c r="AI27" i="7"/>
  <c r="AI26" i="7"/>
  <c r="AI24" i="7"/>
  <c r="AI9" i="7"/>
  <c r="AI8" i="7"/>
  <c r="AY5" i="7"/>
  <c r="AY12" i="7" s="1"/>
  <c r="AY14" i="7" s="1"/>
  <c r="AI10" i="7"/>
  <c r="AI11" i="7"/>
  <c r="AX5" i="7"/>
  <c r="AX12" i="7" s="1"/>
  <c r="AH11" i="7"/>
  <c r="AD24" i="7"/>
  <c r="AQ12" i="7"/>
  <c r="BB12" i="7"/>
  <c r="AW12" i="7"/>
  <c r="AW14" i="7" s="1"/>
  <c r="AR12" i="7"/>
  <c r="AV12" i="7"/>
  <c r="AO12" i="7"/>
  <c r="AT12" i="7"/>
  <c r="AZ12" i="7"/>
  <c r="AP12" i="7"/>
  <c r="AZ13" i="7"/>
  <c r="AV13" i="7"/>
  <c r="AR13" i="7"/>
  <c r="AU13" i="7"/>
  <c r="AP13" i="7"/>
  <c r="BB13" i="7"/>
  <c r="AT13" i="7"/>
  <c r="AX13" i="7"/>
  <c r="AE7" i="7"/>
  <c r="AH8" i="7"/>
  <c r="AG7" i="7"/>
  <c r="AU4" i="7" s="1"/>
  <c r="AD9" i="7"/>
  <c r="AD33" i="7"/>
  <c r="AO26" i="7"/>
  <c r="AD32" i="7"/>
  <c r="AD35" i="7"/>
  <c r="AD34" i="7"/>
  <c r="AJ35" i="7"/>
  <c r="BA26" i="7"/>
  <c r="AJ34" i="7"/>
  <c r="AJ32" i="7"/>
  <c r="AJ33" i="7"/>
  <c r="AE13" i="7"/>
  <c r="AQ6" i="7"/>
  <c r="AQ13" i="7" s="1"/>
  <c r="AE14" i="7"/>
  <c r="AE12" i="7"/>
  <c r="AE15" i="7"/>
  <c r="AD11" i="7"/>
  <c r="AI16" i="6"/>
  <c r="AF18" i="6"/>
  <c r="AI5" i="5"/>
  <c r="AI4" i="5"/>
  <c r="AE6" i="5"/>
  <c r="AI6" i="5"/>
  <c r="AG11" i="5"/>
  <c r="AF15" i="5"/>
  <c r="AF5" i="5"/>
  <c r="AT4" i="5" s="1"/>
  <c r="AF7" i="5"/>
  <c r="AJ6" i="6"/>
  <c r="AI19" i="6"/>
  <c r="AI18" i="6"/>
  <c r="AI17" i="6"/>
  <c r="AJ17" i="6"/>
  <c r="AJ16" i="6"/>
  <c r="AE17" i="6"/>
  <c r="AD4" i="6"/>
  <c r="AG6" i="6"/>
  <c r="AE4" i="6"/>
  <c r="AJ33" i="4"/>
  <c r="AJ25" i="4"/>
  <c r="BB24" i="4" s="1"/>
  <c r="AG33" i="4"/>
  <c r="AJ24" i="4"/>
  <c r="AJ27" i="4"/>
  <c r="AD27" i="5"/>
  <c r="AI35" i="5"/>
  <c r="AI34" i="5"/>
  <c r="AD26" i="5"/>
  <c r="AD25" i="5"/>
  <c r="AG17" i="5"/>
  <c r="AH9" i="5"/>
  <c r="AE7" i="5"/>
  <c r="AH8" i="5"/>
  <c r="AG10" i="5"/>
  <c r="AF12" i="5"/>
  <c r="AH6" i="6"/>
  <c r="AG5" i="6"/>
  <c r="AH7" i="6"/>
  <c r="AH4" i="6"/>
  <c r="AD39" i="6"/>
  <c r="AD38" i="6"/>
  <c r="AD37" i="6"/>
  <c r="AD36" i="6"/>
  <c r="AO27" i="6"/>
  <c r="AE36" i="6"/>
  <c r="AQ27" i="6"/>
  <c r="AE38" i="6"/>
  <c r="AE39" i="6"/>
  <c r="AE37" i="6"/>
  <c r="AE31" i="6"/>
  <c r="AE28" i="6"/>
  <c r="AE30" i="6"/>
  <c r="AE29" i="6"/>
  <c r="AQ25" i="6"/>
  <c r="AF30" i="6"/>
  <c r="AF29" i="6"/>
  <c r="AF28" i="6"/>
  <c r="AS25" i="6"/>
  <c r="AF31" i="6"/>
  <c r="AJ26" i="6"/>
  <c r="AJ24" i="6"/>
  <c r="AJ27" i="6"/>
  <c r="AJ25" i="6"/>
  <c r="AJ35" i="6"/>
  <c r="BA26" i="6"/>
  <c r="AJ33" i="6"/>
  <c r="AJ32" i="6"/>
  <c r="AJ34" i="6"/>
  <c r="AD11" i="6"/>
  <c r="AO5" i="6"/>
  <c r="AO12" i="6" s="1"/>
  <c r="AD10" i="6"/>
  <c r="AD9" i="6"/>
  <c r="AD8" i="6"/>
  <c r="AG24" i="6"/>
  <c r="AH17" i="6"/>
  <c r="AD19" i="6"/>
  <c r="AI5" i="6"/>
  <c r="AD16" i="6"/>
  <c r="AG19" i="6"/>
  <c r="AD12" i="6"/>
  <c r="AD14" i="6"/>
  <c r="AD15" i="6"/>
  <c r="AO6" i="6"/>
  <c r="AD13" i="6"/>
  <c r="AE13" i="6"/>
  <c r="AE15" i="6"/>
  <c r="AE14" i="6"/>
  <c r="AE12" i="6"/>
  <c r="AQ6" i="6"/>
  <c r="AQ13" i="6" s="1"/>
  <c r="AE6" i="6"/>
  <c r="AI10" i="6"/>
  <c r="AI9" i="6"/>
  <c r="AI8" i="6"/>
  <c r="AI11" i="6"/>
  <c r="AY12" i="6"/>
  <c r="AF4" i="6"/>
  <c r="AF5" i="6"/>
  <c r="AF39" i="6"/>
  <c r="AF38" i="6"/>
  <c r="AF37" i="6"/>
  <c r="AF36" i="6"/>
  <c r="AS27" i="6"/>
  <c r="AG37" i="6"/>
  <c r="AG39" i="6"/>
  <c r="AU27" i="6"/>
  <c r="AG36" i="6"/>
  <c r="AG38" i="6"/>
  <c r="AG31" i="6"/>
  <c r="AG29" i="6"/>
  <c r="AG30" i="6"/>
  <c r="AU25" i="6"/>
  <c r="AG28" i="6"/>
  <c r="AH30" i="6"/>
  <c r="AH29" i="6"/>
  <c r="AH28" i="6"/>
  <c r="AH31" i="6"/>
  <c r="AW25" i="6"/>
  <c r="AR7" i="6"/>
  <c r="AE18" i="6"/>
  <c r="AZ13" i="6"/>
  <c r="AV13" i="6"/>
  <c r="AR13" i="6"/>
  <c r="BB13" i="6"/>
  <c r="BB14" i="6" s="1"/>
  <c r="AX13" i="6"/>
  <c r="AT13" i="6"/>
  <c r="AP13" i="6"/>
  <c r="AO13" i="6"/>
  <c r="AD26" i="6"/>
  <c r="AD25" i="6"/>
  <c r="AD27" i="6"/>
  <c r="AD24" i="6"/>
  <c r="BB7" i="6"/>
  <c r="AJ18" i="6"/>
  <c r="AD33" i="6"/>
  <c r="AO26" i="6"/>
  <c r="AD35" i="6"/>
  <c r="AD32" i="6"/>
  <c r="AD34" i="6"/>
  <c r="AG26" i="6"/>
  <c r="AH16" i="6"/>
  <c r="AE19" i="6"/>
  <c r="AG25" i="6"/>
  <c r="AH18" i="6"/>
  <c r="AG10" i="6"/>
  <c r="AG9" i="6"/>
  <c r="AG8" i="6"/>
  <c r="AU5" i="6"/>
  <c r="AU12" i="6" s="1"/>
  <c r="AG11" i="6"/>
  <c r="AG7" i="6"/>
  <c r="AE5" i="6"/>
  <c r="AG16" i="6"/>
  <c r="AF14" i="6"/>
  <c r="AF12" i="6"/>
  <c r="AF15" i="6"/>
  <c r="AS6" i="6"/>
  <c r="AS13" i="6" s="1"/>
  <c r="AF13" i="6"/>
  <c r="AG15" i="6"/>
  <c r="AG13" i="6"/>
  <c r="AG12" i="6"/>
  <c r="AG14" i="6"/>
  <c r="AU6" i="6"/>
  <c r="AU13" i="6" s="1"/>
  <c r="AJ7" i="6"/>
  <c r="AE32" i="6"/>
  <c r="AE10" i="6"/>
  <c r="AE9" i="6"/>
  <c r="AE8" i="6"/>
  <c r="AE11" i="6"/>
  <c r="AQ5" i="6"/>
  <c r="AQ12" i="6" s="1"/>
  <c r="AD6" i="6"/>
  <c r="AG33" i="6"/>
  <c r="AG32" i="6"/>
  <c r="AJ8" i="6"/>
  <c r="AJ11" i="6"/>
  <c r="AH39" i="6"/>
  <c r="AH38" i="6"/>
  <c r="AH37" i="6"/>
  <c r="AH36" i="6"/>
  <c r="AW27" i="6"/>
  <c r="AI38" i="6"/>
  <c r="AY27" i="6"/>
  <c r="AI36" i="6"/>
  <c r="AI39" i="6"/>
  <c r="AI37" i="6"/>
  <c r="AI31" i="6"/>
  <c r="AI30" i="6"/>
  <c r="AI28" i="6"/>
  <c r="AY25" i="6"/>
  <c r="AI29" i="6"/>
  <c r="AJ30" i="6"/>
  <c r="AJ29" i="6"/>
  <c r="AJ28" i="6"/>
  <c r="BA25" i="6"/>
  <c r="AJ31" i="6"/>
  <c r="AN34" i="6"/>
  <c r="AN32" i="6"/>
  <c r="AF26" i="6"/>
  <c r="AF24" i="6"/>
  <c r="AF27" i="6"/>
  <c r="AF25" i="6"/>
  <c r="AH33" i="6"/>
  <c r="AW26" i="6"/>
  <c r="AH35" i="6"/>
  <c r="AH34" i="6"/>
  <c r="AH32" i="6"/>
  <c r="AH19" i="6"/>
  <c r="AG17" i="6"/>
  <c r="AH12" i="6"/>
  <c r="AH14" i="6"/>
  <c r="AH13" i="6"/>
  <c r="AW6" i="6"/>
  <c r="AW13" i="6" s="1"/>
  <c r="AH15" i="6"/>
  <c r="AI13" i="6"/>
  <c r="AI15" i="6"/>
  <c r="AI12" i="6"/>
  <c r="AI14" i="6"/>
  <c r="AY6" i="6"/>
  <c r="AY13" i="6" s="1"/>
  <c r="AP4" i="6"/>
  <c r="AE35" i="6"/>
  <c r="AE34" i="6"/>
  <c r="AI7" i="6"/>
  <c r="AD17" i="6"/>
  <c r="AJ9" i="6"/>
  <c r="AI4" i="6"/>
  <c r="AJ39" i="6"/>
  <c r="AJ38" i="6"/>
  <c r="AJ37" i="6"/>
  <c r="AJ36" i="6"/>
  <c r="BA27" i="6"/>
  <c r="AD30" i="6"/>
  <c r="AD29" i="6"/>
  <c r="AD28" i="6"/>
  <c r="AO25" i="6"/>
  <c r="AD31" i="6"/>
  <c r="AE25" i="6"/>
  <c r="AE27" i="6"/>
  <c r="AE26" i="6"/>
  <c r="AE24" i="6"/>
  <c r="AI25" i="6"/>
  <c r="AI27" i="6"/>
  <c r="AI26" i="6"/>
  <c r="AI24" i="6"/>
  <c r="AH26" i="6"/>
  <c r="AH25" i="6"/>
  <c r="AH24" i="6"/>
  <c r="AH27" i="6"/>
  <c r="AF17" i="6"/>
  <c r="AF16" i="6"/>
  <c r="AT7" i="6"/>
  <c r="AF35" i="6"/>
  <c r="AS26" i="6"/>
  <c r="AF33" i="6"/>
  <c r="AF34" i="6"/>
  <c r="AF32" i="6"/>
  <c r="AE16" i="6"/>
  <c r="AH11" i="6"/>
  <c r="AW12" i="6"/>
  <c r="AH10" i="6"/>
  <c r="AH9" i="6"/>
  <c r="AH8" i="6"/>
  <c r="AF19" i="6"/>
  <c r="AD18" i="6"/>
  <c r="AG18" i="6"/>
  <c r="AJ14" i="6"/>
  <c r="AJ12" i="6"/>
  <c r="AJ13" i="6"/>
  <c r="BA6" i="6"/>
  <c r="BA13" i="6" s="1"/>
  <c r="AJ15" i="6"/>
  <c r="AF11" i="6"/>
  <c r="AF10" i="6"/>
  <c r="AF9" i="6"/>
  <c r="AF8" i="6"/>
  <c r="AS5" i="6"/>
  <c r="AS12" i="6" s="1"/>
  <c r="AG4" i="6"/>
  <c r="AE33" i="6"/>
  <c r="AJ19" i="6"/>
  <c r="AE7" i="6"/>
  <c r="AJ4" i="6"/>
  <c r="AJ10" i="6"/>
  <c r="AO24" i="5"/>
  <c r="AP24" i="5"/>
  <c r="AE36" i="5"/>
  <c r="AE39" i="5"/>
  <c r="AQ27" i="5"/>
  <c r="AE37" i="5"/>
  <c r="AE38" i="5"/>
  <c r="AG27" i="5"/>
  <c r="AG24" i="5"/>
  <c r="AG26" i="5"/>
  <c r="AG25" i="5"/>
  <c r="AE13" i="5"/>
  <c r="AE14" i="5"/>
  <c r="AQ6" i="5"/>
  <c r="AQ13" i="5" s="1"/>
  <c r="AE12" i="5"/>
  <c r="AE15" i="5"/>
  <c r="AJ37" i="5"/>
  <c r="AJ39" i="5"/>
  <c r="AJ30" i="5"/>
  <c r="AJ29" i="5"/>
  <c r="AJ28" i="5"/>
  <c r="AJ31" i="5"/>
  <c r="BA25" i="5"/>
  <c r="AI25" i="5"/>
  <c r="AI27" i="5"/>
  <c r="AI24" i="5"/>
  <c r="AI26" i="5"/>
  <c r="AD33" i="5"/>
  <c r="AO26" i="5"/>
  <c r="AD32" i="5"/>
  <c r="AD35" i="5"/>
  <c r="AD34" i="5"/>
  <c r="AH7" i="5"/>
  <c r="AH6" i="5"/>
  <c r="AH5" i="5"/>
  <c r="AH4" i="5"/>
  <c r="AG6" i="5"/>
  <c r="AG7" i="5"/>
  <c r="AG4" i="5"/>
  <c r="AG5" i="5"/>
  <c r="AI37" i="5"/>
  <c r="AI36" i="5"/>
  <c r="AI39" i="5"/>
  <c r="AI38" i="5"/>
  <c r="AY27" i="5"/>
  <c r="AZ13" i="5"/>
  <c r="AV13" i="5"/>
  <c r="AR13" i="5"/>
  <c r="AR14" i="5" s="1"/>
  <c r="AX13" i="5"/>
  <c r="AS13" i="5"/>
  <c r="AP13" i="5"/>
  <c r="BB13" i="5"/>
  <c r="AT13" i="5"/>
  <c r="AT14" i="5" s="1"/>
  <c r="AE9" i="5"/>
  <c r="AE10" i="5"/>
  <c r="AE8" i="5"/>
  <c r="AQ5" i="5"/>
  <c r="AQ12" i="5" s="1"/>
  <c r="AE11" i="5"/>
  <c r="AJ36" i="5"/>
  <c r="AD31" i="5"/>
  <c r="AD29" i="5"/>
  <c r="AD30" i="5"/>
  <c r="AD28" i="5"/>
  <c r="AO25" i="5"/>
  <c r="AI11" i="5"/>
  <c r="AI9" i="5"/>
  <c r="AI8" i="5"/>
  <c r="AI10" i="5"/>
  <c r="AY5" i="5"/>
  <c r="AY12" i="5" s="1"/>
  <c r="AD12" i="5"/>
  <c r="AD15" i="5"/>
  <c r="AD13" i="5"/>
  <c r="AO6" i="5"/>
  <c r="AO13" i="5" s="1"/>
  <c r="AD14" i="5"/>
  <c r="AH12" i="5"/>
  <c r="AH14" i="5"/>
  <c r="AH15" i="5"/>
  <c r="AW6" i="5"/>
  <c r="AW13" i="5" s="1"/>
  <c r="AW14" i="5" s="1"/>
  <c r="AH13" i="5"/>
  <c r="AI13" i="5"/>
  <c r="AI15" i="5"/>
  <c r="AI12" i="5"/>
  <c r="AY6" i="5"/>
  <c r="AY13" i="5" s="1"/>
  <c r="AI14" i="5"/>
  <c r="AG16" i="5"/>
  <c r="AJ35" i="5"/>
  <c r="BA26" i="5"/>
  <c r="AJ34" i="5"/>
  <c r="AJ33" i="5"/>
  <c r="AJ32" i="5"/>
  <c r="AF24" i="5"/>
  <c r="AF19" i="5"/>
  <c r="AF18" i="5"/>
  <c r="AF17" i="5"/>
  <c r="AF16" i="5"/>
  <c r="AS7" i="5"/>
  <c r="AG8" i="5"/>
  <c r="AD7" i="5"/>
  <c r="AD5" i="5"/>
  <c r="AD4" i="5"/>
  <c r="AD6" i="5"/>
  <c r="AH26" i="5"/>
  <c r="AH10" i="5"/>
  <c r="AE18" i="5"/>
  <c r="AE16" i="5"/>
  <c r="AQ7" i="5"/>
  <c r="AE17" i="5"/>
  <c r="AE19" i="5"/>
  <c r="AJ19" i="5"/>
  <c r="AJ5" i="5"/>
  <c r="AJ7" i="5"/>
  <c r="AJ6" i="5"/>
  <c r="AJ4" i="5"/>
  <c r="AF32" i="5"/>
  <c r="AF35" i="5"/>
  <c r="AI7" i="5"/>
  <c r="AG18" i="5"/>
  <c r="AJ11" i="5"/>
  <c r="BA5" i="5"/>
  <c r="BA12" i="5" s="1"/>
  <c r="AJ9" i="5"/>
  <c r="AJ10" i="5"/>
  <c r="AJ8" i="5"/>
  <c r="AH30" i="5"/>
  <c r="AH28" i="5"/>
  <c r="AH31" i="5"/>
  <c r="AW25" i="5"/>
  <c r="AH29" i="5"/>
  <c r="AJ26" i="5"/>
  <c r="AJ27" i="5"/>
  <c r="AJ25" i="5"/>
  <c r="AJ24" i="5"/>
  <c r="AP5" i="5"/>
  <c r="AP12" i="5" s="1"/>
  <c r="AD10" i="5"/>
  <c r="AE34" i="5"/>
  <c r="AE35" i="5"/>
  <c r="AQ26" i="5"/>
  <c r="AE33" i="5"/>
  <c r="AE32" i="5"/>
  <c r="AH33" i="5"/>
  <c r="AW26" i="5"/>
  <c r="AH32" i="5"/>
  <c r="AH35" i="5"/>
  <c r="AH34" i="5"/>
  <c r="AJ17" i="5"/>
  <c r="AG38" i="5"/>
  <c r="AG37" i="5"/>
  <c r="AG39" i="5"/>
  <c r="AG36" i="5"/>
  <c r="AU27" i="5"/>
  <c r="AU25" i="5"/>
  <c r="AG30" i="5"/>
  <c r="AG28" i="5"/>
  <c r="AG31" i="5"/>
  <c r="AG29" i="5"/>
  <c r="AG15" i="5"/>
  <c r="AG13" i="5"/>
  <c r="AG12" i="5"/>
  <c r="AU6" i="5"/>
  <c r="AU13" i="5" s="1"/>
  <c r="AU14" i="5" s="1"/>
  <c r="AG14" i="5"/>
  <c r="AH25" i="5"/>
  <c r="AF26" i="5"/>
  <c r="AE5" i="5"/>
  <c r="AD11" i="5"/>
  <c r="AH27" i="5"/>
  <c r="AY7" i="5"/>
  <c r="AI17" i="5"/>
  <c r="AI16" i="5"/>
  <c r="AI19" i="5"/>
  <c r="AI18" i="5"/>
  <c r="AJ18" i="5"/>
  <c r="AE4" i="5"/>
  <c r="AF39" i="5"/>
  <c r="AF38" i="5"/>
  <c r="AF36" i="5"/>
  <c r="AS27" i="5"/>
  <c r="AF37" i="5"/>
  <c r="AH39" i="5"/>
  <c r="AH38" i="5"/>
  <c r="AH37" i="5"/>
  <c r="AH36" i="5"/>
  <c r="AW27" i="5"/>
  <c r="AN34" i="5"/>
  <c r="AN32" i="5"/>
  <c r="AJ38" i="5"/>
  <c r="AI31" i="5"/>
  <c r="AI29" i="5"/>
  <c r="AY25" i="5"/>
  <c r="AI30" i="5"/>
  <c r="AI28" i="5"/>
  <c r="AE31" i="5"/>
  <c r="AE29" i="5"/>
  <c r="AE28" i="5"/>
  <c r="AQ25" i="5"/>
  <c r="AE30" i="5"/>
  <c r="AF30" i="5"/>
  <c r="AF29" i="5"/>
  <c r="AF28" i="5"/>
  <c r="AF31" i="5"/>
  <c r="AS25" i="5"/>
  <c r="AE25" i="5"/>
  <c r="AE27" i="5"/>
  <c r="AE26" i="5"/>
  <c r="AE24" i="5"/>
  <c r="AF11" i="5"/>
  <c r="AS5" i="5"/>
  <c r="AS12" i="5" s="1"/>
  <c r="AF10" i="5"/>
  <c r="AF8" i="5"/>
  <c r="AF9" i="5"/>
  <c r="AH11" i="5"/>
  <c r="AG19" i="5"/>
  <c r="AG32" i="5"/>
  <c r="AG34" i="5"/>
  <c r="AG33" i="5"/>
  <c r="AG35" i="5"/>
  <c r="AU26" i="5"/>
  <c r="AG9" i="5"/>
  <c r="AD8" i="5"/>
  <c r="AD19" i="5"/>
  <c r="AD18" i="5"/>
  <c r="AD17" i="5"/>
  <c r="AO7" i="5"/>
  <c r="AD16" i="5"/>
  <c r="AH19" i="5"/>
  <c r="AH17" i="5"/>
  <c r="AH18" i="5"/>
  <c r="AH16" i="5"/>
  <c r="AW7" i="5"/>
  <c r="AJ16" i="5"/>
  <c r="AJ14" i="5"/>
  <c r="AJ13" i="5"/>
  <c r="BA6" i="5"/>
  <c r="BA13" i="5" s="1"/>
  <c r="AJ12" i="5"/>
  <c r="AJ15" i="5"/>
  <c r="AF33" i="5"/>
  <c r="AI32" i="5"/>
  <c r="AF13" i="5"/>
  <c r="AF14" i="5"/>
  <c r="AW25" i="4"/>
  <c r="AH30" i="4"/>
  <c r="AH29" i="4"/>
  <c r="AH28" i="4"/>
  <c r="AH31" i="4"/>
  <c r="AG27" i="4"/>
  <c r="AG25" i="4"/>
  <c r="AG24" i="4"/>
  <c r="AG26" i="4"/>
  <c r="AS13" i="4"/>
  <c r="AT13" i="4"/>
  <c r="AX13" i="4"/>
  <c r="AV13" i="4"/>
  <c r="AP13" i="4"/>
  <c r="BB13" i="4"/>
  <c r="AZ13" i="4"/>
  <c r="AR13" i="4"/>
  <c r="AF10" i="4"/>
  <c r="AF9" i="4"/>
  <c r="AS5" i="4"/>
  <c r="AS12" i="4" s="1"/>
  <c r="AF11" i="4"/>
  <c r="AF8" i="4"/>
  <c r="AI38" i="4"/>
  <c r="AY27" i="4"/>
  <c r="AI39" i="4"/>
  <c r="AI37" i="4"/>
  <c r="AI36" i="4"/>
  <c r="AD33" i="4"/>
  <c r="AO26" i="4"/>
  <c r="AO33" i="4" s="1"/>
  <c r="AD35" i="4"/>
  <c r="AD34" i="4"/>
  <c r="AD32" i="4"/>
  <c r="AD15" i="4"/>
  <c r="AO6" i="4"/>
  <c r="AO13" i="4" s="1"/>
  <c r="AD14" i="4"/>
  <c r="AD13" i="4"/>
  <c r="AD12" i="4"/>
  <c r="AI31" i="4"/>
  <c r="AI30" i="4"/>
  <c r="AI28" i="4"/>
  <c r="AI29" i="4"/>
  <c r="AY25" i="4"/>
  <c r="AY32" i="4" s="1"/>
  <c r="AD19" i="4"/>
  <c r="AD17" i="4"/>
  <c r="AD18" i="4"/>
  <c r="AO7" i="4"/>
  <c r="AD16" i="4"/>
  <c r="AD10" i="4"/>
  <c r="AD9" i="4"/>
  <c r="AD8" i="4"/>
  <c r="AD11" i="4"/>
  <c r="AO5" i="4"/>
  <c r="AO12" i="4" s="1"/>
  <c r="AG14" i="4"/>
  <c r="AG15" i="4"/>
  <c r="AG13" i="4"/>
  <c r="AG12" i="4"/>
  <c r="AU6" i="4"/>
  <c r="AU13" i="4" s="1"/>
  <c r="AF6" i="4"/>
  <c r="AF7" i="4"/>
  <c r="AF4" i="4"/>
  <c r="AF5" i="4"/>
  <c r="AE5" i="4"/>
  <c r="AE6" i="4"/>
  <c r="AE7" i="4"/>
  <c r="AE4" i="4"/>
  <c r="AI34" i="4"/>
  <c r="AI33" i="4"/>
  <c r="AI32" i="4"/>
  <c r="AI35" i="4"/>
  <c r="AY26" i="4"/>
  <c r="AY33" i="4" s="1"/>
  <c r="AJ30" i="4"/>
  <c r="AJ29" i="4"/>
  <c r="AJ28" i="4"/>
  <c r="BA25" i="4"/>
  <c r="BA32" i="4" s="1"/>
  <c r="AJ31" i="4"/>
  <c r="AF26" i="4"/>
  <c r="AF25" i="4"/>
  <c r="AF27" i="4"/>
  <c r="AF24" i="4"/>
  <c r="AI25" i="4"/>
  <c r="AI26" i="4"/>
  <c r="AI24" i="4"/>
  <c r="AI27" i="4"/>
  <c r="AE8" i="4"/>
  <c r="AQ5" i="4"/>
  <c r="AE9" i="4"/>
  <c r="AE10" i="4"/>
  <c r="AE11" i="4"/>
  <c r="AJ8" i="4"/>
  <c r="AJ10" i="4"/>
  <c r="BA5" i="4"/>
  <c r="BA12" i="4" s="1"/>
  <c r="AJ11" i="4"/>
  <c r="AJ9" i="4"/>
  <c r="AF19" i="4"/>
  <c r="AF18" i="4"/>
  <c r="AF17" i="4"/>
  <c r="AF16" i="4"/>
  <c r="AS7" i="4"/>
  <c r="AJ13" i="4"/>
  <c r="BA6" i="4"/>
  <c r="BA13" i="4" s="1"/>
  <c r="AJ15" i="4"/>
  <c r="AJ12" i="4"/>
  <c r="AJ14" i="4"/>
  <c r="AD4" i="4"/>
  <c r="AD5" i="4"/>
  <c r="AD7" i="4"/>
  <c r="AD6" i="4"/>
  <c r="AG29" i="4"/>
  <c r="AG7" i="4"/>
  <c r="AG4" i="4"/>
  <c r="AG6" i="4"/>
  <c r="AG5" i="4"/>
  <c r="AF35" i="4"/>
  <c r="AS26" i="4"/>
  <c r="AF34" i="4"/>
  <c r="AF32" i="4"/>
  <c r="AF33" i="4"/>
  <c r="BB26" i="4"/>
  <c r="BB33" i="4" s="1"/>
  <c r="AJ34" i="4"/>
  <c r="AD30" i="4"/>
  <c r="AD28" i="4"/>
  <c r="AO25" i="4"/>
  <c r="AD29" i="4"/>
  <c r="AD31" i="4"/>
  <c r="AH24" i="4"/>
  <c r="AH27" i="4"/>
  <c r="AH26" i="4"/>
  <c r="AH25" i="4"/>
  <c r="AG11" i="4"/>
  <c r="AG10" i="4"/>
  <c r="AG9" i="4"/>
  <c r="AU5" i="4"/>
  <c r="AU12" i="4" s="1"/>
  <c r="AG8" i="4"/>
  <c r="AJ37" i="4"/>
  <c r="AJ38" i="4"/>
  <c r="AJ36" i="4"/>
  <c r="AJ39" i="4"/>
  <c r="BA27" i="4"/>
  <c r="AH39" i="4"/>
  <c r="AH38" i="4"/>
  <c r="AH37" i="4"/>
  <c r="AH36" i="4"/>
  <c r="AW27" i="4"/>
  <c r="AE37" i="4"/>
  <c r="AE36" i="4"/>
  <c r="AQ27" i="4"/>
  <c r="AE39" i="4"/>
  <c r="AE38" i="4"/>
  <c r="AE34" i="4"/>
  <c r="AE33" i="4"/>
  <c r="AE32" i="4"/>
  <c r="AQ26" i="4"/>
  <c r="AQ33" i="4" s="1"/>
  <c r="AE35" i="4"/>
  <c r="AE18" i="4"/>
  <c r="AE17" i="4"/>
  <c r="AE16" i="4"/>
  <c r="AQ7" i="4"/>
  <c r="AE19" i="4"/>
  <c r="AI19" i="4"/>
  <c r="AI17" i="4"/>
  <c r="AI16" i="4"/>
  <c r="AY7" i="4"/>
  <c r="AI18" i="4"/>
  <c r="AG18" i="4"/>
  <c r="AG16" i="4"/>
  <c r="AU7" i="4"/>
  <c r="AG19" i="4"/>
  <c r="AG17" i="4"/>
  <c r="AH19" i="4"/>
  <c r="AH18" i="4"/>
  <c r="AH17" i="4"/>
  <c r="AH16" i="4"/>
  <c r="AW7" i="4"/>
  <c r="BA33" i="4"/>
  <c r="AV33" i="4"/>
  <c r="AP33" i="4"/>
  <c r="AS33" i="4"/>
  <c r="AZ33" i="4"/>
  <c r="AR33" i="4"/>
  <c r="AX33" i="4"/>
  <c r="AT33" i="4"/>
  <c r="AE12" i="4"/>
  <c r="AE15" i="4"/>
  <c r="AE14" i="4"/>
  <c r="AQ6" i="4"/>
  <c r="AQ13" i="4" s="1"/>
  <c r="AE13" i="4"/>
  <c r="AI5" i="4"/>
  <c r="AI6" i="4"/>
  <c r="AI7" i="4"/>
  <c r="AI4" i="4"/>
  <c r="AF30" i="4"/>
  <c r="AF29" i="4"/>
  <c r="AF28" i="4"/>
  <c r="AF31" i="4"/>
  <c r="AS25" i="4"/>
  <c r="AP24" i="4"/>
  <c r="AE25" i="4"/>
  <c r="AE26" i="4"/>
  <c r="AE27" i="4"/>
  <c r="AE24" i="4"/>
  <c r="AZ12" i="4"/>
  <c r="AV12" i="4"/>
  <c r="AR12" i="4"/>
  <c r="AT12" i="4"/>
  <c r="AX12" i="4"/>
  <c r="AQ12" i="4"/>
  <c r="BB12" i="4"/>
  <c r="AP12" i="4"/>
  <c r="AI11" i="4"/>
  <c r="AI9" i="4"/>
  <c r="AI8" i="4"/>
  <c r="AY5" i="4"/>
  <c r="AY12" i="4" s="1"/>
  <c r="AI10" i="4"/>
  <c r="AF36" i="4"/>
  <c r="AS27" i="4"/>
  <c r="AF37" i="4"/>
  <c r="AF39" i="4"/>
  <c r="AF38" i="4"/>
  <c r="AD39" i="4"/>
  <c r="AD38" i="4"/>
  <c r="AD37" i="4"/>
  <c r="AD36" i="4"/>
  <c r="AO27" i="4"/>
  <c r="AG39" i="4"/>
  <c r="AG38" i="4"/>
  <c r="AG37" i="4"/>
  <c r="AU27" i="4"/>
  <c r="AG36" i="4"/>
  <c r="AH33" i="4"/>
  <c r="AW26" i="4"/>
  <c r="AW33" i="4" s="1"/>
  <c r="AH34" i="4"/>
  <c r="AH32" i="4"/>
  <c r="AH35" i="4"/>
  <c r="AJ35" i="4"/>
  <c r="AI12" i="4"/>
  <c r="AI13" i="4"/>
  <c r="AY6" i="4"/>
  <c r="AY13" i="4" s="1"/>
  <c r="AI15" i="4"/>
  <c r="AI14" i="4"/>
  <c r="AG32" i="4"/>
  <c r="AJ19" i="4"/>
  <c r="AJ18" i="4"/>
  <c r="AJ17" i="4"/>
  <c r="AJ16" i="4"/>
  <c r="BA7" i="4"/>
  <c r="AH4" i="4"/>
  <c r="AH5" i="4"/>
  <c r="AH7" i="4"/>
  <c r="AH6" i="4"/>
  <c r="AE31" i="4"/>
  <c r="AQ25" i="4"/>
  <c r="AE29" i="4"/>
  <c r="AE28" i="4"/>
  <c r="AE30" i="4"/>
  <c r="AH15" i="4"/>
  <c r="AH13" i="4"/>
  <c r="AH14" i="4"/>
  <c r="AH12" i="4"/>
  <c r="AW6" i="4"/>
  <c r="AW13" i="4" s="1"/>
  <c r="AG28" i="4"/>
  <c r="AH10" i="4"/>
  <c r="AH9" i="4"/>
  <c r="AH8" i="4"/>
  <c r="AH11" i="4"/>
  <c r="AW5" i="4"/>
  <c r="AW12" i="4" s="1"/>
  <c r="AJ6" i="4"/>
  <c r="AJ7" i="4"/>
  <c r="AJ5" i="4"/>
  <c r="AJ4" i="4"/>
  <c r="AX14" i="4" l="1"/>
  <c r="AS14" i="6"/>
  <c r="AT32" i="4"/>
  <c r="AO32" i="4"/>
  <c r="AO34" i="4" s="1"/>
  <c r="AP14" i="5"/>
  <c r="AZ14" i="9"/>
  <c r="AZ32" i="4"/>
  <c r="AZ34" i="4" s="1"/>
  <c r="AX14" i="9"/>
  <c r="G20" i="2" s="1"/>
  <c r="G21" i="2" s="1"/>
  <c r="AU32" i="4"/>
  <c r="AU34" i="4" s="1"/>
  <c r="AX32" i="4"/>
  <c r="AX34" i="4" s="1"/>
  <c r="AW32" i="4"/>
  <c r="AW34" i="4" s="1"/>
  <c r="AV32" i="4"/>
  <c r="AV34" i="4" s="1"/>
  <c r="BB32" i="4"/>
  <c r="BB34" i="4" s="1"/>
  <c r="AT14" i="9"/>
  <c r="AQ32" i="4"/>
  <c r="AQ34" i="4" s="1"/>
  <c r="AS32" i="4"/>
  <c r="AS34" i="4" s="1"/>
  <c r="AR32" i="4"/>
  <c r="AR34" i="4" s="1"/>
  <c r="AO14" i="6"/>
  <c r="AO14" i="7"/>
  <c r="AP14" i="9"/>
  <c r="AX14" i="5"/>
  <c r="G12" i="2" s="1"/>
  <c r="G13" i="2" s="1"/>
  <c r="AZ14" i="6"/>
  <c r="AO14" i="5"/>
  <c r="BA14" i="5"/>
  <c r="BB14" i="5"/>
  <c r="BA14" i="6"/>
  <c r="I10" i="2" s="1"/>
  <c r="I11" i="2" s="1"/>
  <c r="AW14" i="6"/>
  <c r="AQ14" i="6"/>
  <c r="AT14" i="6"/>
  <c r="E10" i="2" s="1"/>
  <c r="E11" i="2" s="1"/>
  <c r="AV14" i="5"/>
  <c r="F12" i="2" s="1"/>
  <c r="F13" i="2" s="1"/>
  <c r="AX14" i="6"/>
  <c r="AS14" i="5"/>
  <c r="E12" i="2" s="1"/>
  <c r="E13" i="2" s="1"/>
  <c r="AY14" i="5"/>
  <c r="AQ14" i="5"/>
  <c r="D12" i="2" s="1"/>
  <c r="D13" i="2" s="1"/>
  <c r="AU14" i="6"/>
  <c r="AY14" i="6"/>
  <c r="AR14" i="6"/>
  <c r="AZ14" i="5"/>
  <c r="AV14" i="6"/>
  <c r="AT14" i="4"/>
  <c r="AW4" i="6"/>
  <c r="AX4" i="6"/>
  <c r="BA4" i="6"/>
  <c r="BB4" i="6"/>
  <c r="AY4" i="6"/>
  <c r="AZ4" i="6"/>
  <c r="AS4" i="5"/>
  <c r="AX24" i="7"/>
  <c r="AS24" i="7"/>
  <c r="AT24" i="9"/>
  <c r="AS24" i="9"/>
  <c r="AW4" i="9"/>
  <c r="BA14" i="8"/>
  <c r="BB14" i="8"/>
  <c r="AO14" i="8"/>
  <c r="AO4" i="8"/>
  <c r="BA34" i="4"/>
  <c r="AT34" i="4"/>
  <c r="AP34" i="4"/>
  <c r="BA24" i="4"/>
  <c r="AK26" i="4"/>
  <c r="AW24" i="5"/>
  <c r="AL37" i="5"/>
  <c r="AL39" i="5"/>
  <c r="AL26" i="4"/>
  <c r="AL25" i="4"/>
  <c r="AK27" i="4"/>
  <c r="AK26" i="5"/>
  <c r="AK24" i="5"/>
  <c r="AL26" i="5"/>
  <c r="AT14" i="7"/>
  <c r="BB14" i="7"/>
  <c r="AP14" i="7"/>
  <c r="AX14" i="7"/>
  <c r="G22" i="2" s="1"/>
  <c r="G23" i="2" s="1"/>
  <c r="AU14" i="7"/>
  <c r="AZ14" i="7"/>
  <c r="H22" i="2" s="1"/>
  <c r="H23" i="2" s="1"/>
  <c r="AR14" i="7"/>
  <c r="AW4" i="7"/>
  <c r="AY4" i="7"/>
  <c r="AK7" i="7"/>
  <c r="AK5" i="7"/>
  <c r="AL4" i="7"/>
  <c r="AX4" i="9"/>
  <c r="AR14" i="8"/>
  <c r="AX14" i="8"/>
  <c r="AZ14" i="8"/>
  <c r="AP14" i="8"/>
  <c r="AU14" i="8"/>
  <c r="AQ14" i="8"/>
  <c r="AS14" i="8"/>
  <c r="AT4" i="8"/>
  <c r="AK4" i="8"/>
  <c r="AK6" i="8"/>
  <c r="AL6" i="8"/>
  <c r="AK7" i="8"/>
  <c r="AL7" i="8"/>
  <c r="BA14" i="7"/>
  <c r="AL7" i="7"/>
  <c r="AV14" i="7"/>
  <c r="AS4" i="9"/>
  <c r="AT4" i="9"/>
  <c r="AK29" i="9"/>
  <c r="AL29" i="9"/>
  <c r="AK32" i="9"/>
  <c r="AL32" i="9"/>
  <c r="AK8" i="9"/>
  <c r="AL8" i="9"/>
  <c r="AO14" i="9"/>
  <c r="AL24" i="9"/>
  <c r="AK24" i="9"/>
  <c r="AO24" i="9"/>
  <c r="AP24" i="9"/>
  <c r="AX24" i="9"/>
  <c r="AW24" i="9"/>
  <c r="BB32" i="9"/>
  <c r="AX32" i="9"/>
  <c r="AT32" i="9"/>
  <c r="AP32" i="9"/>
  <c r="AZ32" i="9"/>
  <c r="AU32" i="9"/>
  <c r="AO32" i="9"/>
  <c r="AY32" i="9"/>
  <c r="AS32" i="9"/>
  <c r="AR32" i="9"/>
  <c r="BA32" i="9"/>
  <c r="AQ32" i="9"/>
  <c r="AW32" i="9"/>
  <c r="AV32" i="9"/>
  <c r="AL12" i="9"/>
  <c r="AK12" i="9"/>
  <c r="AL4" i="9"/>
  <c r="AK4" i="9"/>
  <c r="AP4" i="9"/>
  <c r="AO4" i="9"/>
  <c r="AK16" i="9"/>
  <c r="AL16" i="9"/>
  <c r="AL31" i="9"/>
  <c r="AK31" i="9"/>
  <c r="AK10" i="9"/>
  <c r="AL10" i="9"/>
  <c r="AK25" i="9"/>
  <c r="AL25" i="9"/>
  <c r="AY24" i="9"/>
  <c r="AZ24" i="9"/>
  <c r="AU14" i="9"/>
  <c r="F20" i="2" s="1"/>
  <c r="F21" i="2" s="1"/>
  <c r="AY33" i="9"/>
  <c r="AU33" i="9"/>
  <c r="AQ33" i="9"/>
  <c r="AZ33" i="9"/>
  <c r="AT33" i="9"/>
  <c r="AO33" i="9"/>
  <c r="AX33" i="9"/>
  <c r="AS33" i="9"/>
  <c r="BB33" i="9"/>
  <c r="AR33" i="9"/>
  <c r="BA33" i="9"/>
  <c r="AP33" i="9"/>
  <c r="AW33" i="9"/>
  <c r="AV33" i="9"/>
  <c r="AL13" i="9"/>
  <c r="AK13" i="9"/>
  <c r="BB24" i="9"/>
  <c r="BA24" i="9"/>
  <c r="AL5" i="9"/>
  <c r="AK5" i="9"/>
  <c r="BA14" i="9"/>
  <c r="I20" i="2" s="1"/>
  <c r="I21" i="2" s="1"/>
  <c r="AS14" i="9"/>
  <c r="AL17" i="9"/>
  <c r="AK17" i="9"/>
  <c r="AQ24" i="9"/>
  <c r="AR24" i="9"/>
  <c r="BB4" i="9"/>
  <c r="BA4" i="9"/>
  <c r="AY14" i="9"/>
  <c r="AL28" i="9"/>
  <c r="AK28" i="9"/>
  <c r="AL34" i="9"/>
  <c r="AK34" i="9"/>
  <c r="AL33" i="9"/>
  <c r="AK33" i="9"/>
  <c r="AK9" i="9"/>
  <c r="AL9" i="9"/>
  <c r="AL26" i="9"/>
  <c r="AK26" i="9"/>
  <c r="AQ14" i="9"/>
  <c r="D20" i="2" s="1"/>
  <c r="D21" i="2" s="1"/>
  <c r="AK14" i="9"/>
  <c r="AL14" i="9"/>
  <c r="AL39" i="9"/>
  <c r="AK39" i="9"/>
  <c r="AL7" i="9"/>
  <c r="AK7" i="9"/>
  <c r="AK18" i="9"/>
  <c r="AL18" i="9"/>
  <c r="AL30" i="9"/>
  <c r="AK30" i="9"/>
  <c r="AK35" i="9"/>
  <c r="AL35" i="9"/>
  <c r="AL37" i="9"/>
  <c r="AK37" i="9"/>
  <c r="AY4" i="9"/>
  <c r="AZ4" i="9"/>
  <c r="AL11" i="9"/>
  <c r="AK11" i="9"/>
  <c r="AK27" i="9"/>
  <c r="AL27" i="9"/>
  <c r="AQ4" i="9"/>
  <c r="AR4" i="9"/>
  <c r="AL36" i="9"/>
  <c r="AK36" i="9"/>
  <c r="AK15" i="9"/>
  <c r="AL15" i="9"/>
  <c r="AV24" i="9"/>
  <c r="AU24" i="9"/>
  <c r="AK6" i="9"/>
  <c r="AL6" i="9"/>
  <c r="AV4" i="9"/>
  <c r="AU4" i="9"/>
  <c r="AL19" i="9"/>
  <c r="AK19" i="9"/>
  <c r="AL38" i="9"/>
  <c r="AK38" i="9"/>
  <c r="AY14" i="8"/>
  <c r="H18" i="2" s="1"/>
  <c r="H19" i="2" s="1"/>
  <c r="AK30" i="8"/>
  <c r="AL30" i="8"/>
  <c r="AK17" i="8"/>
  <c r="AL17" i="8"/>
  <c r="AK16" i="8"/>
  <c r="AL16" i="8"/>
  <c r="AL9" i="8"/>
  <c r="AK9" i="8"/>
  <c r="AL39" i="8"/>
  <c r="AK39" i="8"/>
  <c r="AL25" i="8"/>
  <c r="AK25" i="8"/>
  <c r="AT24" i="8"/>
  <c r="AS24" i="8"/>
  <c r="AL15" i="8"/>
  <c r="AK15" i="8"/>
  <c r="BA24" i="8"/>
  <c r="BB24" i="8"/>
  <c r="AL34" i="8"/>
  <c r="AK34" i="8"/>
  <c r="AS4" i="8"/>
  <c r="AL10" i="8"/>
  <c r="AK10" i="8"/>
  <c r="AL36" i="8"/>
  <c r="AK36" i="8"/>
  <c r="AK27" i="8"/>
  <c r="AL27" i="8"/>
  <c r="AZ24" i="8"/>
  <c r="AY24" i="8"/>
  <c r="AL14" i="8"/>
  <c r="AK14" i="8"/>
  <c r="BB32" i="8"/>
  <c r="AX32" i="8"/>
  <c r="AT32" i="8"/>
  <c r="AP32" i="8"/>
  <c r="AW32" i="8"/>
  <c r="AR32" i="8"/>
  <c r="BA32" i="8"/>
  <c r="AU32" i="8"/>
  <c r="AY32" i="8"/>
  <c r="AO32" i="8"/>
  <c r="AZ32" i="8"/>
  <c r="AQ32" i="8"/>
  <c r="AV32" i="8"/>
  <c r="AS32" i="8"/>
  <c r="AV14" i="8"/>
  <c r="AK29" i="8"/>
  <c r="AL29" i="8"/>
  <c r="AL31" i="8"/>
  <c r="AK31" i="8"/>
  <c r="AW4" i="8"/>
  <c r="AX4" i="8"/>
  <c r="AQ4" i="8"/>
  <c r="AR4" i="8"/>
  <c r="AL8" i="8"/>
  <c r="AK8" i="8"/>
  <c r="AL38" i="8"/>
  <c r="AK38" i="8"/>
  <c r="AR24" i="8"/>
  <c r="AQ24" i="8"/>
  <c r="AK26" i="8"/>
  <c r="AL26" i="8"/>
  <c r="AZ4" i="8"/>
  <c r="AY4" i="8"/>
  <c r="AK12" i="8"/>
  <c r="AL12" i="8"/>
  <c r="AK35" i="8"/>
  <c r="AL35" i="8"/>
  <c r="AU24" i="8"/>
  <c r="AV24" i="8"/>
  <c r="AY33" i="8"/>
  <c r="AU33" i="8"/>
  <c r="AQ33" i="8"/>
  <c r="BB33" i="8"/>
  <c r="AW33" i="8"/>
  <c r="AR33" i="8"/>
  <c r="BA33" i="8"/>
  <c r="AT33" i="8"/>
  <c r="AX33" i="8"/>
  <c r="AO33" i="8"/>
  <c r="AV33" i="8"/>
  <c r="AZ33" i="8"/>
  <c r="AP33" i="8"/>
  <c r="AS33" i="8"/>
  <c r="AK18" i="8"/>
  <c r="AL18" i="8"/>
  <c r="AK11" i="8"/>
  <c r="AL11" i="8"/>
  <c r="AK13" i="8"/>
  <c r="AL13" i="8"/>
  <c r="AU4" i="8"/>
  <c r="AV4" i="8"/>
  <c r="AT14" i="8"/>
  <c r="AW14" i="8"/>
  <c r="AK28" i="8"/>
  <c r="AL28" i="8"/>
  <c r="AL4" i="8"/>
  <c r="AL5" i="8"/>
  <c r="AK5" i="8"/>
  <c r="BB4" i="8"/>
  <c r="BA4" i="8"/>
  <c r="AK19" i="8"/>
  <c r="AL19" i="8"/>
  <c r="AL37" i="8"/>
  <c r="AK37" i="8"/>
  <c r="AL24" i="8"/>
  <c r="AK24" i="8"/>
  <c r="AP24" i="8"/>
  <c r="AO24" i="8"/>
  <c r="AX24" i="8"/>
  <c r="AW24" i="8"/>
  <c r="AK32" i="8"/>
  <c r="AL32" i="8"/>
  <c r="AL33" i="8"/>
  <c r="AK33" i="8"/>
  <c r="AP4" i="8"/>
  <c r="AS14" i="7"/>
  <c r="E22" i="2" s="1"/>
  <c r="E23" i="2" s="1"/>
  <c r="AQ14" i="7"/>
  <c r="AK9" i="7"/>
  <c r="AL9" i="7"/>
  <c r="AK16" i="7"/>
  <c r="AL16" i="7"/>
  <c r="AK6" i="7"/>
  <c r="AL6" i="7"/>
  <c r="AL39" i="7"/>
  <c r="AK39" i="7"/>
  <c r="AK15" i="7"/>
  <c r="AL15" i="7"/>
  <c r="BB32" i="7"/>
  <c r="AX32" i="7"/>
  <c r="AT32" i="7"/>
  <c r="AP32" i="7"/>
  <c r="AZ32" i="7"/>
  <c r="AU32" i="7"/>
  <c r="AO32" i="7"/>
  <c r="AY32" i="7"/>
  <c r="AS32" i="7"/>
  <c r="AW32" i="7"/>
  <c r="AQ32" i="7"/>
  <c r="BA32" i="7"/>
  <c r="AV32" i="7"/>
  <c r="AR32" i="7"/>
  <c r="AL30" i="7"/>
  <c r="AK30" i="7"/>
  <c r="AL34" i="7"/>
  <c r="AK34" i="7"/>
  <c r="AL33" i="7"/>
  <c r="AK33" i="7"/>
  <c r="AL24" i="7"/>
  <c r="AK24" i="7"/>
  <c r="AO24" i="7"/>
  <c r="AP24" i="7"/>
  <c r="AK18" i="7"/>
  <c r="AL18" i="7"/>
  <c r="AL36" i="7"/>
  <c r="AK36" i="7"/>
  <c r="BA24" i="7"/>
  <c r="BB24" i="7"/>
  <c r="AR24" i="7"/>
  <c r="AQ24" i="7"/>
  <c r="AL13" i="7"/>
  <c r="AK13" i="7"/>
  <c r="AY33" i="7"/>
  <c r="AU33" i="7"/>
  <c r="AQ33" i="7"/>
  <c r="AZ33" i="7"/>
  <c r="AT33" i="7"/>
  <c r="AO33" i="7"/>
  <c r="AX33" i="7"/>
  <c r="AS33" i="7"/>
  <c r="AW33" i="7"/>
  <c r="AV33" i="7"/>
  <c r="AR33" i="7"/>
  <c r="BB33" i="7"/>
  <c r="AP33" i="7"/>
  <c r="BA33" i="7"/>
  <c r="AS4" i="7"/>
  <c r="AT4" i="7"/>
  <c r="AK27" i="7"/>
  <c r="AL27" i="7"/>
  <c r="AL28" i="7"/>
  <c r="AK28" i="7"/>
  <c r="AV4" i="7"/>
  <c r="AL11" i="7"/>
  <c r="AK11" i="7"/>
  <c r="AK35" i="7"/>
  <c r="AL35" i="7"/>
  <c r="AZ24" i="7"/>
  <c r="AY24" i="7"/>
  <c r="AK8" i="7"/>
  <c r="AL8" i="7"/>
  <c r="AK19" i="7"/>
  <c r="AL19" i="7"/>
  <c r="AL37" i="7"/>
  <c r="AK37" i="7"/>
  <c r="AV24" i="7"/>
  <c r="AU24" i="7"/>
  <c r="AL12" i="7"/>
  <c r="AK12" i="7"/>
  <c r="AL26" i="7"/>
  <c r="AK26" i="7"/>
  <c r="AK29" i="7"/>
  <c r="AL29" i="7"/>
  <c r="AK32" i="7"/>
  <c r="AL32" i="7"/>
  <c r="AK10" i="7"/>
  <c r="AL10" i="7"/>
  <c r="AL17" i="7"/>
  <c r="AK17" i="7"/>
  <c r="AL38" i="7"/>
  <c r="AK38" i="7"/>
  <c r="AK25" i="7"/>
  <c r="AL25" i="7"/>
  <c r="AK4" i="7"/>
  <c r="AZ4" i="7"/>
  <c r="AL14" i="7"/>
  <c r="AK14" i="7"/>
  <c r="AQ4" i="7"/>
  <c r="AR4" i="7"/>
  <c r="AL31" i="7"/>
  <c r="AK31" i="7"/>
  <c r="AQ14" i="4"/>
  <c r="AS14" i="4"/>
  <c r="AO14" i="4"/>
  <c r="AP14" i="4"/>
  <c r="AU14" i="4"/>
  <c r="BA14" i="4"/>
  <c r="AY14" i="4"/>
  <c r="AR14" i="4"/>
  <c r="AZ4" i="5"/>
  <c r="AQ4" i="6"/>
  <c r="AL5" i="6"/>
  <c r="AK4" i="6"/>
  <c r="AL7" i="6"/>
  <c r="AL27" i="4"/>
  <c r="AL27" i="5"/>
  <c r="AK38" i="5"/>
  <c r="AL36" i="5"/>
  <c r="AK25" i="5"/>
  <c r="AK36" i="5"/>
  <c r="AK27" i="5"/>
  <c r="AK37" i="5"/>
  <c r="AL38" i="5"/>
  <c r="AL9" i="5"/>
  <c r="AK9" i="5"/>
  <c r="AL28" i="6"/>
  <c r="AK28" i="6"/>
  <c r="AS24" i="6"/>
  <c r="AT24" i="6"/>
  <c r="AL35" i="6"/>
  <c r="AK35" i="6"/>
  <c r="AL26" i="6"/>
  <c r="AK26" i="6"/>
  <c r="AK13" i="6"/>
  <c r="AL13" i="6"/>
  <c r="AL12" i="6"/>
  <c r="AK12" i="6"/>
  <c r="AL19" i="6"/>
  <c r="AK19" i="6"/>
  <c r="AK9" i="6"/>
  <c r="AL9" i="6"/>
  <c r="AL39" i="6"/>
  <c r="AK39" i="6"/>
  <c r="AL4" i="6"/>
  <c r="AL29" i="6"/>
  <c r="AK29" i="6"/>
  <c r="AK24" i="6"/>
  <c r="AP24" i="6"/>
  <c r="AL24" i="6"/>
  <c r="AO24" i="6"/>
  <c r="AK10" i="6"/>
  <c r="AL10" i="6"/>
  <c r="AL36" i="6"/>
  <c r="AK36" i="6"/>
  <c r="AL18" i="6"/>
  <c r="AK18" i="6"/>
  <c r="AZ24" i="6"/>
  <c r="AY24" i="6"/>
  <c r="AQ24" i="6"/>
  <c r="AR24" i="6"/>
  <c r="AK31" i="6"/>
  <c r="AL31" i="6"/>
  <c r="AL30" i="6"/>
  <c r="AK30" i="6"/>
  <c r="AL17" i="6"/>
  <c r="AK17" i="6"/>
  <c r="BB32" i="6"/>
  <c r="AX32" i="6"/>
  <c r="AT32" i="6"/>
  <c r="AP32" i="6"/>
  <c r="AZ32" i="6"/>
  <c r="AV32" i="6"/>
  <c r="AR32" i="6"/>
  <c r="BA32" i="6"/>
  <c r="AS32" i="6"/>
  <c r="AW32" i="6"/>
  <c r="AO32" i="6"/>
  <c r="AU32" i="6"/>
  <c r="AQ32" i="6"/>
  <c r="AY32" i="6"/>
  <c r="AK34" i="6"/>
  <c r="AL34" i="6"/>
  <c r="AL33" i="6"/>
  <c r="AK33" i="6"/>
  <c r="AK27" i="6"/>
  <c r="AL27" i="6"/>
  <c r="AK15" i="6"/>
  <c r="AL15" i="6"/>
  <c r="AK16" i="6"/>
  <c r="AL16" i="6"/>
  <c r="AU24" i="6"/>
  <c r="AV24" i="6"/>
  <c r="AL37" i="6"/>
  <c r="AK37" i="6"/>
  <c r="AK7" i="6"/>
  <c r="AR4" i="6"/>
  <c r="AU4" i="6"/>
  <c r="AV4" i="6"/>
  <c r="AW24" i="6"/>
  <c r="AX24" i="6"/>
  <c r="AK5" i="6"/>
  <c r="AY33" i="6"/>
  <c r="AU33" i="6"/>
  <c r="AQ33" i="6"/>
  <c r="BA33" i="6"/>
  <c r="AW33" i="6"/>
  <c r="AS33" i="6"/>
  <c r="AO33" i="6"/>
  <c r="AV33" i="6"/>
  <c r="AZ33" i="6"/>
  <c r="AR33" i="6"/>
  <c r="AT33" i="6"/>
  <c r="AP33" i="6"/>
  <c r="BB33" i="6"/>
  <c r="AX33" i="6"/>
  <c r="AK6" i="6"/>
  <c r="AL6" i="6"/>
  <c r="AK32" i="6"/>
  <c r="AL32" i="6"/>
  <c r="AK25" i="6"/>
  <c r="AL25" i="6"/>
  <c r="AS4" i="6"/>
  <c r="AT4" i="6"/>
  <c r="AL14" i="6"/>
  <c r="AK14" i="6"/>
  <c r="AK8" i="6"/>
  <c r="AL8" i="6"/>
  <c r="AL11" i="6"/>
  <c r="AK11" i="6"/>
  <c r="BA24" i="6"/>
  <c r="BB24" i="6"/>
  <c r="AL38" i="6"/>
  <c r="AK38" i="6"/>
  <c r="AL17" i="5"/>
  <c r="AK17" i="5"/>
  <c r="AK29" i="5"/>
  <c r="AL29" i="5"/>
  <c r="AX24" i="5"/>
  <c r="AK18" i="5"/>
  <c r="AL18" i="5"/>
  <c r="AR24" i="5"/>
  <c r="AQ24" i="5"/>
  <c r="AL11" i="5"/>
  <c r="AK11" i="5"/>
  <c r="AK10" i="5"/>
  <c r="AL10" i="5"/>
  <c r="AL4" i="5"/>
  <c r="AK4" i="5"/>
  <c r="AP4" i="5"/>
  <c r="AO4" i="5"/>
  <c r="AX4" i="5"/>
  <c r="AW4" i="5"/>
  <c r="AL33" i="5"/>
  <c r="AK33" i="5"/>
  <c r="AL24" i="5"/>
  <c r="AK16" i="5"/>
  <c r="AL16" i="5"/>
  <c r="AK19" i="5"/>
  <c r="AL19" i="5"/>
  <c r="AY33" i="5"/>
  <c r="AU33" i="5"/>
  <c r="AQ33" i="5"/>
  <c r="AZ33" i="5"/>
  <c r="AT33" i="5"/>
  <c r="AO33" i="5"/>
  <c r="AX33" i="5"/>
  <c r="AS33" i="5"/>
  <c r="BB33" i="5"/>
  <c r="AR33" i="5"/>
  <c r="AW33" i="5"/>
  <c r="AV33" i="5"/>
  <c r="AP33" i="5"/>
  <c r="BA33" i="5"/>
  <c r="AL25" i="5"/>
  <c r="AL5" i="5"/>
  <c r="AK5" i="5"/>
  <c r="AS24" i="5"/>
  <c r="AT24" i="5"/>
  <c r="AK15" i="5"/>
  <c r="AL15" i="5"/>
  <c r="AL28" i="5"/>
  <c r="AK28" i="5"/>
  <c r="AK39" i="5"/>
  <c r="AU4" i="5"/>
  <c r="AV4" i="5"/>
  <c r="AK35" i="5"/>
  <c r="AL35" i="5"/>
  <c r="AV24" i="5"/>
  <c r="AU24" i="5"/>
  <c r="AK6" i="5"/>
  <c r="AL6" i="5"/>
  <c r="BB32" i="5"/>
  <c r="BB34" i="5" s="1"/>
  <c r="AX32" i="5"/>
  <c r="AT32" i="5"/>
  <c r="AP32" i="5"/>
  <c r="AZ32" i="5"/>
  <c r="AU32" i="5"/>
  <c r="AU34" i="5" s="1"/>
  <c r="AO32" i="5"/>
  <c r="AY32" i="5"/>
  <c r="AS32" i="5"/>
  <c r="AR32" i="5"/>
  <c r="AR34" i="5" s="1"/>
  <c r="AW32" i="5"/>
  <c r="AV32" i="5"/>
  <c r="AV34" i="5" s="1"/>
  <c r="AQ32" i="5"/>
  <c r="BA32" i="5"/>
  <c r="BA34" i="5" s="1"/>
  <c r="AL13" i="5"/>
  <c r="AK13" i="5"/>
  <c r="AL31" i="5"/>
  <c r="AK31" i="5"/>
  <c r="AL34" i="5"/>
  <c r="AK34" i="5"/>
  <c r="AY4" i="5"/>
  <c r="AK8" i="5"/>
  <c r="AL8" i="5"/>
  <c r="AQ4" i="5"/>
  <c r="AR4" i="5"/>
  <c r="BB24" i="5"/>
  <c r="BA24" i="5"/>
  <c r="BB4" i="5"/>
  <c r="BA4" i="5"/>
  <c r="AL7" i="5"/>
  <c r="AK7" i="5"/>
  <c r="AK14" i="5"/>
  <c r="AL14" i="5"/>
  <c r="AL12" i="5"/>
  <c r="AK12" i="5"/>
  <c r="AL30" i="5"/>
  <c r="AK30" i="5"/>
  <c r="AK32" i="5"/>
  <c r="AL32" i="5"/>
  <c r="AZ24" i="5"/>
  <c r="AY24" i="5"/>
  <c r="AL36" i="4"/>
  <c r="AK36" i="4"/>
  <c r="AR24" i="4"/>
  <c r="AQ24" i="4"/>
  <c r="AL28" i="4"/>
  <c r="AK28" i="4"/>
  <c r="AK6" i="4"/>
  <c r="AL6" i="4"/>
  <c r="AK25" i="4"/>
  <c r="AZ24" i="4"/>
  <c r="AY24" i="4"/>
  <c r="AL8" i="4"/>
  <c r="AK8" i="4"/>
  <c r="AK24" i="4"/>
  <c r="AL13" i="4"/>
  <c r="AK13" i="4"/>
  <c r="AK32" i="4"/>
  <c r="AL32" i="4"/>
  <c r="AL33" i="4"/>
  <c r="AK33" i="4"/>
  <c r="AL37" i="4"/>
  <c r="AK37" i="4"/>
  <c r="AV14" i="4"/>
  <c r="AK31" i="4"/>
  <c r="AL31" i="4"/>
  <c r="AL30" i="4"/>
  <c r="AK30" i="4"/>
  <c r="AK7" i="4"/>
  <c r="AL7" i="4"/>
  <c r="AQ4" i="4"/>
  <c r="AR4" i="4"/>
  <c r="AL9" i="4"/>
  <c r="AK9" i="4"/>
  <c r="AL18" i="4"/>
  <c r="AK18" i="4"/>
  <c r="AL24" i="4"/>
  <c r="AK14" i="4"/>
  <c r="AL14" i="4"/>
  <c r="AL34" i="4"/>
  <c r="AK34" i="4"/>
  <c r="AX4" i="4"/>
  <c r="AW4" i="4"/>
  <c r="AL38" i="4"/>
  <c r="AK38" i="4"/>
  <c r="AW14" i="4"/>
  <c r="AZ4" i="4"/>
  <c r="AY4" i="4"/>
  <c r="AL29" i="4"/>
  <c r="AK29" i="4"/>
  <c r="AY34" i="4"/>
  <c r="AL5" i="4"/>
  <c r="AK5" i="4"/>
  <c r="AS4" i="4"/>
  <c r="AT4" i="4"/>
  <c r="AL10" i="4"/>
  <c r="AK10" i="4"/>
  <c r="AL17" i="4"/>
  <c r="AK17" i="4"/>
  <c r="AL35" i="4"/>
  <c r="AK35" i="4"/>
  <c r="AV24" i="4"/>
  <c r="AU24" i="4"/>
  <c r="BB4" i="4"/>
  <c r="BA4" i="4"/>
  <c r="AL39" i="4"/>
  <c r="AK39" i="4"/>
  <c r="BB14" i="4"/>
  <c r="AZ14" i="4"/>
  <c r="AX24" i="4"/>
  <c r="AW24" i="4"/>
  <c r="AV4" i="4"/>
  <c r="AU4" i="4"/>
  <c r="AL4" i="4"/>
  <c r="AK4" i="4"/>
  <c r="AO4" i="4"/>
  <c r="AP4" i="4"/>
  <c r="AS24" i="4"/>
  <c r="AT24" i="4"/>
  <c r="AK11" i="4"/>
  <c r="AL11" i="4"/>
  <c r="AL16" i="4"/>
  <c r="AK16" i="4"/>
  <c r="AK19" i="4"/>
  <c r="AL19" i="4"/>
  <c r="AL12" i="4"/>
  <c r="AK12" i="4"/>
  <c r="AL15" i="4"/>
  <c r="AK15" i="4"/>
  <c r="G14" i="2" l="1"/>
  <c r="G15" i="2" s="1"/>
  <c r="AS34" i="5"/>
  <c r="AZ34" i="5"/>
  <c r="H20" i="2"/>
  <c r="H21" i="2" s="1"/>
  <c r="AY34" i="5"/>
  <c r="T12" i="2" s="1"/>
  <c r="T13" i="2" s="1"/>
  <c r="AP34" i="5"/>
  <c r="AQ34" i="6"/>
  <c r="AS34" i="6"/>
  <c r="AU34" i="6"/>
  <c r="R12" i="2"/>
  <c r="R13" i="2" s="1"/>
  <c r="AX34" i="5"/>
  <c r="E20" i="2"/>
  <c r="E21" i="2" s="1"/>
  <c r="C22" i="2"/>
  <c r="E14" i="2"/>
  <c r="E15" i="2" s="1"/>
  <c r="I12" i="2"/>
  <c r="I13" i="2" s="1"/>
  <c r="Q14" i="2"/>
  <c r="Q15" i="2" s="1"/>
  <c r="P14" i="2"/>
  <c r="P15" i="2" s="1"/>
  <c r="U12" i="2"/>
  <c r="U13" i="2" s="1"/>
  <c r="C10" i="2"/>
  <c r="C11" i="2" s="1"/>
  <c r="I22" i="2"/>
  <c r="I23" i="2" s="1"/>
  <c r="D18" i="2"/>
  <c r="D19" i="2" s="1"/>
  <c r="S14" i="2"/>
  <c r="S15" i="2" s="1"/>
  <c r="F22" i="2"/>
  <c r="F23" i="2" s="1"/>
  <c r="C18" i="2"/>
  <c r="F10" i="2"/>
  <c r="F11" i="2" s="1"/>
  <c r="G10" i="2"/>
  <c r="G11" i="2" s="1"/>
  <c r="T14" i="2"/>
  <c r="T15" i="2" s="1"/>
  <c r="H14" i="2"/>
  <c r="H15" i="2" s="1"/>
  <c r="C14" i="2"/>
  <c r="E18" i="2"/>
  <c r="E19" i="2" s="1"/>
  <c r="U14" i="2"/>
  <c r="U15" i="2" s="1"/>
  <c r="C13" i="2"/>
  <c r="C23" i="2"/>
  <c r="I14" i="2"/>
  <c r="I15" i="2" s="1"/>
  <c r="O14" i="2"/>
  <c r="I18" i="2"/>
  <c r="I19" i="2" s="1"/>
  <c r="H12" i="2"/>
  <c r="H13" i="2" s="1"/>
  <c r="F14" i="2"/>
  <c r="F15" i="2" s="1"/>
  <c r="D14" i="2"/>
  <c r="D15" i="2" s="1"/>
  <c r="D22" i="2"/>
  <c r="D23" i="2" s="1"/>
  <c r="G18" i="2"/>
  <c r="G19" i="2" s="1"/>
  <c r="C20" i="2"/>
  <c r="F18" i="2"/>
  <c r="F19" i="2" s="1"/>
  <c r="R14" i="2"/>
  <c r="R15" i="2" s="1"/>
  <c r="H10" i="2"/>
  <c r="H11" i="2" s="1"/>
  <c r="D10" i="2"/>
  <c r="D11" i="2" s="1"/>
  <c r="AV34" i="6"/>
  <c r="AX34" i="6"/>
  <c r="AY34" i="6"/>
  <c r="AW34" i="6"/>
  <c r="AQ34" i="5"/>
  <c r="P12" i="2" s="1"/>
  <c r="P13" i="2" s="1"/>
  <c r="AZ34" i="6"/>
  <c r="BB34" i="6"/>
  <c r="BA34" i="6"/>
  <c r="AP34" i="6"/>
  <c r="AW34" i="5"/>
  <c r="AO34" i="5"/>
  <c r="AT34" i="5"/>
  <c r="AO34" i="6"/>
  <c r="O10" i="2" s="1"/>
  <c r="AR34" i="6"/>
  <c r="AT34" i="6"/>
  <c r="AY34" i="7"/>
  <c r="AP34" i="7"/>
  <c r="AR34" i="7"/>
  <c r="AX34" i="7"/>
  <c r="AW34" i="7"/>
  <c r="AU34" i="7"/>
  <c r="AV34" i="7"/>
  <c r="BB34" i="9"/>
  <c r="AZ34" i="9"/>
  <c r="AW34" i="9"/>
  <c r="AS34" i="9"/>
  <c r="AQ34" i="9"/>
  <c r="AP34" i="9"/>
  <c r="AS34" i="8"/>
  <c r="AO34" i="8"/>
  <c r="AR34" i="8"/>
  <c r="AX34" i="8"/>
  <c r="BB34" i="8"/>
  <c r="BA34" i="9"/>
  <c r="AO34" i="9"/>
  <c r="AT34" i="9"/>
  <c r="AY34" i="9"/>
  <c r="AV34" i="9"/>
  <c r="AR34" i="9"/>
  <c r="AU34" i="9"/>
  <c r="AX34" i="9"/>
  <c r="AQ34" i="8"/>
  <c r="AU34" i="8"/>
  <c r="AP34" i="8"/>
  <c r="AZ34" i="8"/>
  <c r="BA34" i="8"/>
  <c r="AT34" i="8"/>
  <c r="AV34" i="8"/>
  <c r="AY34" i="8"/>
  <c r="T18" i="2" s="1"/>
  <c r="T19" i="2" s="1"/>
  <c r="AW34" i="8"/>
  <c r="AS34" i="7"/>
  <c r="AZ34" i="7"/>
  <c r="BB34" i="7"/>
  <c r="BA34" i="7"/>
  <c r="AQ34" i="7"/>
  <c r="AO34" i="7"/>
  <c r="AT34" i="7"/>
  <c r="R10" i="2" l="1"/>
  <c r="R11" i="2" s="1"/>
  <c r="S22" i="2"/>
  <c r="S23" i="2" s="1"/>
  <c r="Q12" i="2"/>
  <c r="Q13" i="2" s="1"/>
  <c r="U10" i="2"/>
  <c r="U11" i="2" s="1"/>
  <c r="U18" i="2"/>
  <c r="U19" i="2" s="1"/>
  <c r="P10" i="2"/>
  <c r="P11" i="2" s="1"/>
  <c r="S12" i="2"/>
  <c r="S13" i="2" s="1"/>
  <c r="S10" i="2"/>
  <c r="S11" i="2" s="1"/>
  <c r="Q10" i="2"/>
  <c r="Q11" i="2" s="1"/>
  <c r="O12" i="2"/>
  <c r="O13" i="2" s="1"/>
  <c r="T10" i="2"/>
  <c r="T11" i="2" s="1"/>
  <c r="U22" i="2"/>
  <c r="U23" i="2" s="1"/>
  <c r="S18" i="2"/>
  <c r="S19" i="2" s="1"/>
  <c r="P18" i="2"/>
  <c r="P19" i="2" s="1"/>
  <c r="U20" i="2"/>
  <c r="U21" i="2" s="1"/>
  <c r="O18" i="2"/>
  <c r="O19" i="2" s="1"/>
  <c r="Q20" i="2"/>
  <c r="Q21" i="2" s="1"/>
  <c r="T20" i="2"/>
  <c r="T21" i="2" s="1"/>
  <c r="Q18" i="2"/>
  <c r="Q19" i="2" s="1"/>
  <c r="K14" i="2"/>
  <c r="M14" i="2" s="1"/>
  <c r="M15" i="2" s="1"/>
  <c r="J22" i="2"/>
  <c r="J23" i="2" s="1"/>
  <c r="J10" i="2"/>
  <c r="J11" i="2" s="1"/>
  <c r="C19" i="2"/>
  <c r="J18" i="2"/>
  <c r="J19" i="2" s="1"/>
  <c r="S20" i="2"/>
  <c r="S21" i="2" s="1"/>
  <c r="R22" i="2"/>
  <c r="R23" i="2" s="1"/>
  <c r="C21" i="2"/>
  <c r="J20" i="2"/>
  <c r="J21" i="2" s="1"/>
  <c r="O22" i="2"/>
  <c r="R20" i="2"/>
  <c r="R21" i="2" s="1"/>
  <c r="T22" i="2"/>
  <c r="T23" i="2" s="1"/>
  <c r="K10" i="2"/>
  <c r="K11" i="2" s="1"/>
  <c r="J12" i="2"/>
  <c r="J13" i="2" s="1"/>
  <c r="C15" i="2"/>
  <c r="J14" i="2"/>
  <c r="J15" i="2" s="1"/>
  <c r="P22" i="2"/>
  <c r="P23" i="2" s="1"/>
  <c r="Q22" i="2"/>
  <c r="Q23" i="2" s="1"/>
  <c r="R18" i="2"/>
  <c r="R19" i="2" s="1"/>
  <c r="O20" i="2"/>
  <c r="P20" i="2"/>
  <c r="P21" i="2" s="1"/>
  <c r="K12" i="2"/>
  <c r="M12" i="2" s="1"/>
  <c r="M13" i="2" s="1"/>
  <c r="O11" i="2"/>
  <c r="O15" i="2"/>
  <c r="V14" i="2"/>
  <c r="W14" i="2"/>
  <c r="K20" i="2"/>
  <c r="K18" i="2"/>
  <c r="K22" i="2"/>
  <c r="AO24" i="1"/>
  <c r="AJ29" i="1"/>
  <c r="T24" i="1"/>
  <c r="AB24" i="1"/>
  <c r="AA24" i="1"/>
  <c r="AB28" i="1"/>
  <c r="AA28" i="1"/>
  <c r="AB32" i="1"/>
  <c r="AA32" i="1"/>
  <c r="AB36" i="1"/>
  <c r="AA36" i="1"/>
  <c r="O32" i="1"/>
  <c r="K25" i="1"/>
  <c r="L4" i="1"/>
  <c r="AN10" i="1"/>
  <c r="AN13" i="1" s="1"/>
  <c r="L25" i="1"/>
  <c r="K24" i="1"/>
  <c r="N39" i="1"/>
  <c r="L39" i="1"/>
  <c r="K39" i="1"/>
  <c r="N38" i="1"/>
  <c r="L38" i="1"/>
  <c r="K38" i="1"/>
  <c r="N37" i="1"/>
  <c r="L37" i="1"/>
  <c r="K37" i="1"/>
  <c r="N36" i="1"/>
  <c r="L36" i="1"/>
  <c r="K36" i="1"/>
  <c r="N35" i="1"/>
  <c r="L35" i="1"/>
  <c r="K35" i="1"/>
  <c r="N34" i="1"/>
  <c r="L34" i="1"/>
  <c r="K34" i="1"/>
  <c r="N33" i="1"/>
  <c r="L33" i="1"/>
  <c r="K33" i="1"/>
  <c r="X32" i="1"/>
  <c r="AX26" i="1" s="1"/>
  <c r="N32" i="1"/>
  <c r="R32" i="1" s="1"/>
  <c r="AR26" i="1" s="1"/>
  <c r="L32" i="1"/>
  <c r="K32" i="1"/>
  <c r="N31" i="1"/>
  <c r="L31" i="1"/>
  <c r="K31" i="1"/>
  <c r="N30" i="1"/>
  <c r="L30" i="1"/>
  <c r="K30" i="1"/>
  <c r="N29" i="1"/>
  <c r="L29" i="1"/>
  <c r="K29" i="1"/>
  <c r="N28" i="1"/>
  <c r="P28" i="1" s="1"/>
  <c r="AP25" i="1" s="1"/>
  <c r="L28" i="1"/>
  <c r="K28" i="1"/>
  <c r="AN27" i="1"/>
  <c r="N27" i="1"/>
  <c r="L27" i="1"/>
  <c r="K27" i="1"/>
  <c r="AN26" i="1"/>
  <c r="N26" i="1"/>
  <c r="L26" i="1"/>
  <c r="K26" i="1"/>
  <c r="AN25" i="1"/>
  <c r="N25" i="1"/>
  <c r="AN24" i="1"/>
  <c r="N24" i="1"/>
  <c r="Q24" i="1" s="1"/>
  <c r="L24" i="1"/>
  <c r="V12" i="2" l="1"/>
  <c r="X12" i="2" s="1"/>
  <c r="X13" i="2" s="1"/>
  <c r="W10" i="2"/>
  <c r="W11" i="2" s="1"/>
  <c r="W12" i="2"/>
  <c r="Y12" i="2" s="1"/>
  <c r="Y13" i="2" s="1"/>
  <c r="V10" i="2"/>
  <c r="X10" i="2" s="1"/>
  <c r="X11" i="2" s="1"/>
  <c r="K13" i="2"/>
  <c r="K15" i="2"/>
  <c r="L12" i="2"/>
  <c r="L13" i="2" s="1"/>
  <c r="L10" i="2"/>
  <c r="L11" i="2" s="1"/>
  <c r="M10" i="2"/>
  <c r="M11" i="2" s="1"/>
  <c r="L14" i="2"/>
  <c r="L15" i="2" s="1"/>
  <c r="L20" i="2"/>
  <c r="L21" i="2" s="1"/>
  <c r="X14" i="2"/>
  <c r="X15" i="2" s="1"/>
  <c r="V15" i="2"/>
  <c r="Y10" i="2"/>
  <c r="Y11" i="2" s="1"/>
  <c r="V18" i="2"/>
  <c r="V22" i="2"/>
  <c r="W22" i="2"/>
  <c r="O23" i="2"/>
  <c r="W18" i="2"/>
  <c r="Y14" i="2"/>
  <c r="Y15" i="2" s="1"/>
  <c r="W15" i="2"/>
  <c r="O21" i="2"/>
  <c r="V20" i="2"/>
  <c r="W20" i="2"/>
  <c r="K23" i="2"/>
  <c r="M20" i="2"/>
  <c r="M21" i="2" s="1"/>
  <c r="K21" i="2"/>
  <c r="K19" i="2"/>
  <c r="M18" i="2"/>
  <c r="M19" i="2" s="1"/>
  <c r="L18" i="2"/>
  <c r="L19" i="2" s="1"/>
  <c r="L22" i="2"/>
  <c r="L23" i="2" s="1"/>
  <c r="M22" i="2"/>
  <c r="M23" i="2" s="1"/>
  <c r="AN30" i="1"/>
  <c r="AN33" i="1" s="1"/>
  <c r="AN12" i="1"/>
  <c r="AN14" i="1"/>
  <c r="P24" i="1"/>
  <c r="X24" i="1"/>
  <c r="R24" i="1"/>
  <c r="AE27" i="1" s="1"/>
  <c r="V24" i="1"/>
  <c r="BB25" i="1"/>
  <c r="W28" i="1"/>
  <c r="R28" i="1"/>
  <c r="AR25" i="1" s="1"/>
  <c r="U24" i="1"/>
  <c r="V28" i="1"/>
  <c r="AV25" i="1" s="1"/>
  <c r="BB27" i="1"/>
  <c r="X36" i="1"/>
  <c r="AX27" i="1" s="1"/>
  <c r="T36" i="1"/>
  <c r="AT27" i="1" s="1"/>
  <c r="P36" i="1"/>
  <c r="AP27" i="1" s="1"/>
  <c r="W36" i="1"/>
  <c r="R36" i="1"/>
  <c r="AR27" i="1" s="1"/>
  <c r="V36" i="1"/>
  <c r="AV27" i="1" s="1"/>
  <c r="Q36" i="1"/>
  <c r="Z36" i="1"/>
  <c r="AZ27" i="1" s="1"/>
  <c r="U36" i="1"/>
  <c r="O36" i="1"/>
  <c r="Y36" i="1"/>
  <c r="Z24" i="1"/>
  <c r="S36" i="1"/>
  <c r="W32" i="1"/>
  <c r="S32" i="1"/>
  <c r="T32" i="1"/>
  <c r="AT26" i="1" s="1"/>
  <c r="Y32" i="1"/>
  <c r="Y28" i="1"/>
  <c r="U28" i="1"/>
  <c r="Q28" i="1"/>
  <c r="S28" i="1"/>
  <c r="X28" i="1"/>
  <c r="AX25" i="1" s="1"/>
  <c r="P32" i="1"/>
  <c r="AP26" i="1" s="1"/>
  <c r="U32" i="1"/>
  <c r="Z32" i="1"/>
  <c r="AZ26" i="1" s="1"/>
  <c r="W24" i="1"/>
  <c r="S24" i="1"/>
  <c r="O24" i="1"/>
  <c r="Y24" i="1"/>
  <c r="O28" i="1"/>
  <c r="T28" i="1"/>
  <c r="AT25" i="1" s="1"/>
  <c r="Z28" i="1"/>
  <c r="AZ25" i="1" s="1"/>
  <c r="Q32" i="1"/>
  <c r="V32" i="1"/>
  <c r="AV26" i="1" s="1"/>
  <c r="BB26" i="1"/>
  <c r="AN7" i="1"/>
  <c r="AN6" i="1"/>
  <c r="AN5" i="1"/>
  <c r="A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V13" i="2" l="1"/>
  <c r="V11" i="2"/>
  <c r="W13" i="2"/>
  <c r="Y20" i="2"/>
  <c r="Y21" i="2" s="1"/>
  <c r="W21" i="2"/>
  <c r="W23" i="2"/>
  <c r="Y22" i="2"/>
  <c r="Y23" i="2" s="1"/>
  <c r="V21" i="2"/>
  <c r="X20" i="2"/>
  <c r="X21" i="2" s="1"/>
  <c r="X22" i="2"/>
  <c r="X23" i="2" s="1"/>
  <c r="V23" i="2"/>
  <c r="X18" i="2"/>
  <c r="X19" i="2" s="1"/>
  <c r="V19" i="2"/>
  <c r="Y18" i="2"/>
  <c r="Y19" i="2" s="1"/>
  <c r="W19" i="2"/>
  <c r="AN32" i="1"/>
  <c r="AX32" i="1" s="1"/>
  <c r="BB33" i="1"/>
  <c r="AN34" i="1"/>
  <c r="AE26" i="1"/>
  <c r="AE25" i="1"/>
  <c r="AY26" i="1"/>
  <c r="AI34" i="1"/>
  <c r="AI33" i="1"/>
  <c r="AI32" i="1"/>
  <c r="AI35" i="1"/>
  <c r="AO25" i="1"/>
  <c r="AD29" i="1"/>
  <c r="AD31" i="1"/>
  <c r="AD30" i="1"/>
  <c r="AD28" i="1"/>
  <c r="AU26" i="1"/>
  <c r="AG32" i="1"/>
  <c r="AG35" i="1"/>
  <c r="AG34" i="1"/>
  <c r="AG33" i="1"/>
  <c r="AY27" i="1"/>
  <c r="AI38" i="1"/>
  <c r="AI37" i="1"/>
  <c r="AI36" i="1"/>
  <c r="AI39" i="1"/>
  <c r="AW27" i="1"/>
  <c r="AH38" i="1"/>
  <c r="AH37" i="1"/>
  <c r="AH39" i="1"/>
  <c r="AH36" i="1"/>
  <c r="AW25" i="1"/>
  <c r="AH29" i="1"/>
  <c r="AH31" i="1"/>
  <c r="AH30" i="1"/>
  <c r="AH28" i="1"/>
  <c r="AE24" i="1"/>
  <c r="AQ26" i="1"/>
  <c r="AE34" i="1"/>
  <c r="AE33" i="1"/>
  <c r="AE32" i="1"/>
  <c r="AE35" i="1"/>
  <c r="AI26" i="1"/>
  <c r="AI25" i="1"/>
  <c r="AI24" i="1"/>
  <c r="AI27" i="1"/>
  <c r="AH26" i="1"/>
  <c r="AH25" i="1"/>
  <c r="AH27" i="1"/>
  <c r="AH24" i="1"/>
  <c r="AU25" i="1"/>
  <c r="AG28" i="1"/>
  <c r="AG31" i="1"/>
  <c r="AG30" i="1"/>
  <c r="AG29" i="1"/>
  <c r="AO26" i="1"/>
  <c r="AD33" i="1"/>
  <c r="AD35" i="1"/>
  <c r="AD34" i="1"/>
  <c r="AD32" i="1"/>
  <c r="AS27" i="1"/>
  <c r="AF39" i="1"/>
  <c r="AF36" i="1"/>
  <c r="AF38" i="1"/>
  <c r="AF37" i="1"/>
  <c r="AO27" i="1"/>
  <c r="AD38" i="1"/>
  <c r="AD37" i="1"/>
  <c r="AD39" i="1"/>
  <c r="AD36" i="1"/>
  <c r="AD27" i="1"/>
  <c r="AD26" i="1"/>
  <c r="AD25" i="1"/>
  <c r="AD24" i="1"/>
  <c r="AS25" i="1"/>
  <c r="AF31" i="1"/>
  <c r="AF30" i="1"/>
  <c r="AF28" i="1"/>
  <c r="AF29" i="1"/>
  <c r="AW26" i="1"/>
  <c r="AH33" i="1"/>
  <c r="AH35" i="1"/>
  <c r="AH34" i="1"/>
  <c r="AH32" i="1"/>
  <c r="AF27" i="1"/>
  <c r="AF24" i="1"/>
  <c r="AF26" i="1"/>
  <c r="AF25" i="1"/>
  <c r="AQ25" i="1"/>
  <c r="AE30" i="1"/>
  <c r="AE29" i="1"/>
  <c r="AE28" i="1"/>
  <c r="AE31" i="1"/>
  <c r="BA26" i="1"/>
  <c r="AJ35" i="1"/>
  <c r="AJ34" i="1"/>
  <c r="AJ32" i="1"/>
  <c r="AJ33" i="1"/>
  <c r="AQ27" i="1"/>
  <c r="AE39" i="1"/>
  <c r="AE38" i="1"/>
  <c r="AE37" i="1"/>
  <c r="AE36" i="1"/>
  <c r="AJ27" i="1"/>
  <c r="AJ24" i="1"/>
  <c r="AJ26" i="1"/>
  <c r="AJ25" i="1"/>
  <c r="AY25" i="1"/>
  <c r="AI30" i="1"/>
  <c r="AI29" i="1"/>
  <c r="AI28" i="1"/>
  <c r="AI31" i="1"/>
  <c r="AS26" i="1"/>
  <c r="AF35" i="1"/>
  <c r="AF34" i="1"/>
  <c r="AF32" i="1"/>
  <c r="AF33" i="1"/>
  <c r="BA25" i="1"/>
  <c r="AJ31" i="1"/>
  <c r="AJ30" i="1"/>
  <c r="AJ28" i="1"/>
  <c r="AU27" i="1"/>
  <c r="AG37" i="1"/>
  <c r="AG36" i="1"/>
  <c r="AG39" i="1"/>
  <c r="AG38" i="1"/>
  <c r="BA27" i="1"/>
  <c r="AJ39" i="1"/>
  <c r="AJ36" i="1"/>
  <c r="AJ38" i="1"/>
  <c r="AJ37" i="1"/>
  <c r="AG25" i="1"/>
  <c r="AG24" i="1"/>
  <c r="AG27" i="1"/>
  <c r="AG26" i="1"/>
  <c r="AR13" i="1"/>
  <c r="O4" i="1"/>
  <c r="AD4" i="1"/>
  <c r="Z16" i="1"/>
  <c r="AZ7" i="1" s="1"/>
  <c r="AA12" i="1"/>
  <c r="U8" i="1"/>
  <c r="W4" i="1"/>
  <c r="Z8" i="1"/>
  <c r="AZ5" i="1" s="1"/>
  <c r="Z4" i="1"/>
  <c r="S16" i="1"/>
  <c r="Z12" i="1"/>
  <c r="AZ6" i="1" s="1"/>
  <c r="AB8" i="1"/>
  <c r="BB5" i="1" s="1"/>
  <c r="AB12" i="1"/>
  <c r="BB6" i="1" s="1"/>
  <c r="AB4" i="1"/>
  <c r="AA16" i="1"/>
  <c r="Y12" i="1"/>
  <c r="AA8" i="1"/>
  <c r="Y4" i="1"/>
  <c r="S4" i="1"/>
  <c r="AA4" i="1"/>
  <c r="Q8" i="1"/>
  <c r="Y8" i="1"/>
  <c r="O12" i="1"/>
  <c r="W12" i="1"/>
  <c r="Q16" i="1"/>
  <c r="V16" i="1"/>
  <c r="AV7" i="1" s="1"/>
  <c r="Q4" i="1"/>
  <c r="U4" i="1"/>
  <c r="O8" i="1"/>
  <c r="S8" i="1"/>
  <c r="W8" i="1"/>
  <c r="Q12" i="1"/>
  <c r="U12" i="1"/>
  <c r="O16" i="1"/>
  <c r="T16" i="1"/>
  <c r="AT7" i="1" s="1"/>
  <c r="X16" i="1"/>
  <c r="AX7" i="1" s="1"/>
  <c r="AX13" i="1" s="1"/>
  <c r="AB16" i="1"/>
  <c r="BB7" i="1" s="1"/>
  <c r="R4" i="1"/>
  <c r="V4" i="1"/>
  <c r="P8" i="1"/>
  <c r="AP5" i="1" s="1"/>
  <c r="T8" i="1"/>
  <c r="AT5" i="1" s="1"/>
  <c r="X8" i="1"/>
  <c r="AX5" i="1" s="1"/>
  <c r="R12" i="1"/>
  <c r="AR6" i="1" s="1"/>
  <c r="V12" i="1"/>
  <c r="AV6" i="1" s="1"/>
  <c r="P16" i="1"/>
  <c r="AP7" i="1" s="1"/>
  <c r="AP13" i="1" s="1"/>
  <c r="U16" i="1"/>
  <c r="Y16" i="1"/>
  <c r="S12" i="1"/>
  <c r="P4" i="1"/>
  <c r="AD5" i="1" s="1"/>
  <c r="T4" i="1"/>
  <c r="X4" i="1"/>
  <c r="R8" i="1"/>
  <c r="AR5" i="1" s="1"/>
  <c r="V8" i="1"/>
  <c r="AV5" i="1" s="1"/>
  <c r="P12" i="1"/>
  <c r="AP6" i="1" s="1"/>
  <c r="AP12" i="1" s="1"/>
  <c r="T12" i="1"/>
  <c r="AT6" i="1" s="1"/>
  <c r="X12" i="1"/>
  <c r="AX6" i="1" s="1"/>
  <c r="R16" i="1"/>
  <c r="AR7" i="1" s="1"/>
  <c r="W16" i="1"/>
  <c r="AT32" i="1" l="1"/>
  <c r="AP14" i="1"/>
  <c r="AP32" i="1"/>
  <c r="AQ32" i="1"/>
  <c r="AW32" i="1"/>
  <c r="AO33" i="1"/>
  <c r="AX33" i="1"/>
  <c r="AX34" i="1" s="1"/>
  <c r="AV33" i="1"/>
  <c r="AT33" i="1"/>
  <c r="AT34" i="1" s="1"/>
  <c r="AR33" i="1"/>
  <c r="AZ33" i="1"/>
  <c r="AR32" i="1"/>
  <c r="BB32" i="1"/>
  <c r="BB34" i="1" s="1"/>
  <c r="BA32" i="1"/>
  <c r="AZ32" i="1"/>
  <c r="AZ34" i="1" s="1"/>
  <c r="AO32" i="1"/>
  <c r="AP33" i="1"/>
  <c r="AV32" i="1"/>
  <c r="AY33" i="1"/>
  <c r="AU32" i="1"/>
  <c r="AS32" i="1"/>
  <c r="AS33" i="1"/>
  <c r="BA33" i="1"/>
  <c r="AU33" i="1"/>
  <c r="AQ33" i="1"/>
  <c r="AW33" i="1"/>
  <c r="AY32" i="1"/>
  <c r="AY34" i="1" s="1"/>
  <c r="T16" i="2" s="1"/>
  <c r="AD6" i="1"/>
  <c r="AL39" i="1"/>
  <c r="AV12" i="1"/>
  <c r="AV13" i="1"/>
  <c r="AX12" i="1"/>
  <c r="AX14" i="1" s="1"/>
  <c r="AT12" i="1"/>
  <c r="AY7" i="1"/>
  <c r="AR12" i="1"/>
  <c r="AR14" i="1" s="1"/>
  <c r="AT13" i="1"/>
  <c r="AW5" i="1"/>
  <c r="AO6" i="1"/>
  <c r="AO12" i="1" s="1"/>
  <c r="BA7" i="1"/>
  <c r="AZ12" i="1"/>
  <c r="AW7" i="1"/>
  <c r="AU7" i="1"/>
  <c r="AO7" i="1"/>
  <c r="AS5" i="1"/>
  <c r="AY5" i="1"/>
  <c r="AS7" i="1"/>
  <c r="AU5" i="1"/>
  <c r="AU6" i="1"/>
  <c r="AO5" i="1"/>
  <c r="AQ7" i="1"/>
  <c r="AQ5" i="1"/>
  <c r="BA5" i="1"/>
  <c r="BB12" i="1"/>
  <c r="BA6" i="1"/>
  <c r="AS6" i="1"/>
  <c r="AQ6" i="1"/>
  <c r="AW6" i="1"/>
  <c r="AY6" i="1"/>
  <c r="AZ13" i="1"/>
  <c r="BB13" i="1"/>
  <c r="AI18" i="1"/>
  <c r="AI16" i="1"/>
  <c r="AI17" i="1"/>
  <c r="AI19" i="1"/>
  <c r="AH11" i="1"/>
  <c r="AH10" i="1"/>
  <c r="AH9" i="1"/>
  <c r="AH8" i="1"/>
  <c r="AD14" i="1"/>
  <c r="AD12" i="1"/>
  <c r="AD13" i="1"/>
  <c r="AD15" i="1"/>
  <c r="AJ19" i="1"/>
  <c r="AJ18" i="1"/>
  <c r="AJ17" i="1"/>
  <c r="AJ16" i="1"/>
  <c r="AH17" i="1"/>
  <c r="AH16" i="1"/>
  <c r="AH19" i="1"/>
  <c r="AH18" i="1"/>
  <c r="AG19" i="1"/>
  <c r="AG18" i="1"/>
  <c r="AG16" i="1"/>
  <c r="AG17" i="1"/>
  <c r="AD17" i="1"/>
  <c r="AD16" i="1"/>
  <c r="AD19" i="1"/>
  <c r="AD18" i="1"/>
  <c r="AF9" i="1"/>
  <c r="AF8" i="1"/>
  <c r="AF11" i="1"/>
  <c r="AF10" i="1"/>
  <c r="AI11" i="1"/>
  <c r="AI10" i="1"/>
  <c r="AI8" i="1"/>
  <c r="AI9" i="1"/>
  <c r="AF19" i="1"/>
  <c r="AF18" i="1"/>
  <c r="AF17" i="1"/>
  <c r="AF16" i="1"/>
  <c r="AG10" i="1"/>
  <c r="AG8" i="1"/>
  <c r="AG9" i="1"/>
  <c r="AG11" i="1"/>
  <c r="AG13" i="1"/>
  <c r="AG12" i="1"/>
  <c r="AG15" i="1"/>
  <c r="AG14" i="1"/>
  <c r="AD11" i="1"/>
  <c r="AD10" i="1"/>
  <c r="AD9" i="1"/>
  <c r="AD8" i="1"/>
  <c r="AE18" i="1"/>
  <c r="AE16" i="1"/>
  <c r="AE17" i="1"/>
  <c r="AE19" i="1"/>
  <c r="AE11" i="1"/>
  <c r="AE10" i="1"/>
  <c r="AE8" i="1"/>
  <c r="AE9" i="1"/>
  <c r="AJ9" i="1"/>
  <c r="AJ8" i="1"/>
  <c r="AJ11" i="1"/>
  <c r="AJ10" i="1"/>
  <c r="AJ15" i="1"/>
  <c r="AJ14" i="1"/>
  <c r="AJ12" i="1"/>
  <c r="AJ13" i="1"/>
  <c r="AF15" i="1"/>
  <c r="AF14" i="1"/>
  <c r="AF12" i="1"/>
  <c r="AF13" i="1"/>
  <c r="AE15" i="1"/>
  <c r="AE14" i="1"/>
  <c r="AE13" i="1"/>
  <c r="AE12" i="1"/>
  <c r="AH14" i="1"/>
  <c r="AH12" i="1"/>
  <c r="AH13" i="1"/>
  <c r="AH15" i="1"/>
  <c r="AI15" i="1"/>
  <c r="AI14" i="1"/>
  <c r="AI13" i="1"/>
  <c r="AI12" i="1"/>
  <c r="AE6" i="1"/>
  <c r="AE5" i="1"/>
  <c r="AE4" i="1"/>
  <c r="AE7" i="1"/>
  <c r="AF7" i="1"/>
  <c r="AF6" i="1"/>
  <c r="AF4" i="1"/>
  <c r="AF5" i="1"/>
  <c r="AH5" i="1"/>
  <c r="AH7" i="1"/>
  <c r="AH6" i="1"/>
  <c r="AH4" i="1"/>
  <c r="AI6" i="1"/>
  <c r="AI5" i="1"/>
  <c r="AI4" i="1"/>
  <c r="AI7" i="1"/>
  <c r="AD7" i="1"/>
  <c r="AG4" i="1"/>
  <c r="AG7" i="1"/>
  <c r="AG6" i="1"/>
  <c r="AG5" i="1"/>
  <c r="AJ7" i="1"/>
  <c r="AJ6" i="1"/>
  <c r="AJ4" i="1"/>
  <c r="AJ5" i="1"/>
  <c r="AQ34" i="1" l="1"/>
  <c r="AP34" i="1"/>
  <c r="AW34" i="1"/>
  <c r="S16" i="2" s="1"/>
  <c r="S17" i="2" s="1"/>
  <c r="AR34" i="1"/>
  <c r="AV34" i="1"/>
  <c r="AZ14" i="1"/>
  <c r="AO34" i="1"/>
  <c r="AU34" i="1"/>
  <c r="AV14" i="1"/>
  <c r="BA34" i="1"/>
  <c r="BB14" i="1"/>
  <c r="AT14" i="1"/>
  <c r="AS34" i="1"/>
  <c r="T17" i="2"/>
  <c r="AK25" i="1"/>
  <c r="AL25" i="1"/>
  <c r="AL28" i="1"/>
  <c r="AK28" i="1"/>
  <c r="AY24" i="1"/>
  <c r="AZ24" i="1"/>
  <c r="AK39" i="1"/>
  <c r="AW13" i="1"/>
  <c r="AL32" i="1"/>
  <c r="AK32" i="1"/>
  <c r="AY12" i="1"/>
  <c r="BA24" i="1"/>
  <c r="BB24" i="1"/>
  <c r="AS12" i="1"/>
  <c r="AL26" i="1"/>
  <c r="AK26" i="1"/>
  <c r="AL29" i="1"/>
  <c r="AK29" i="1"/>
  <c r="AU12" i="1"/>
  <c r="AK36" i="1"/>
  <c r="AL36" i="1"/>
  <c r="AK33" i="1"/>
  <c r="AL33" i="1"/>
  <c r="AW12" i="1"/>
  <c r="AW14" i="1" s="1"/>
  <c r="G16" i="2" s="1"/>
  <c r="AL27" i="1"/>
  <c r="AK27" i="1"/>
  <c r="BA12" i="1"/>
  <c r="AL30" i="1"/>
  <c r="AK30" i="1"/>
  <c r="AK37" i="1"/>
  <c r="AL37" i="1"/>
  <c r="AO13" i="1"/>
  <c r="AO14" i="1" s="1"/>
  <c r="C16" i="2" s="1"/>
  <c r="AX24" i="1"/>
  <c r="AW24" i="1"/>
  <c r="AL35" i="1"/>
  <c r="AK35" i="1"/>
  <c r="AY13" i="1"/>
  <c r="AU24" i="1"/>
  <c r="AV24" i="1"/>
  <c r="AQ12" i="1"/>
  <c r="AK24" i="1"/>
  <c r="AL24" i="1"/>
  <c r="AP24" i="1"/>
  <c r="AQ13" i="1"/>
  <c r="AL31" i="1"/>
  <c r="AK31" i="1"/>
  <c r="AS13" i="1"/>
  <c r="AK38" i="1"/>
  <c r="AL38" i="1"/>
  <c r="AU13" i="1"/>
  <c r="BA13" i="1"/>
  <c r="AT24" i="1"/>
  <c r="AS24" i="1"/>
  <c r="AL34" i="1"/>
  <c r="AK34" i="1"/>
  <c r="AR24" i="1"/>
  <c r="AQ24" i="1"/>
  <c r="AL6" i="1"/>
  <c r="AK5" i="1"/>
  <c r="AK6" i="1"/>
  <c r="AV4" i="1"/>
  <c r="AU4" i="1"/>
  <c r="AK10" i="1"/>
  <c r="AL10" i="1"/>
  <c r="AK16" i="1"/>
  <c r="AL16" i="1"/>
  <c r="AK12" i="1"/>
  <c r="AL12" i="1"/>
  <c r="AK4" i="1"/>
  <c r="AL7" i="1"/>
  <c r="AK7" i="1"/>
  <c r="AL11" i="1"/>
  <c r="AK11" i="1"/>
  <c r="AK17" i="1"/>
  <c r="AL17" i="1"/>
  <c r="AK14" i="1"/>
  <c r="AL14" i="1"/>
  <c r="AP4" i="1"/>
  <c r="BB4" i="1"/>
  <c r="BA4" i="1"/>
  <c r="AX4" i="1"/>
  <c r="AW4" i="1"/>
  <c r="AK8" i="1"/>
  <c r="AL8" i="1"/>
  <c r="AK18" i="1"/>
  <c r="AL18" i="1"/>
  <c r="AL15" i="1"/>
  <c r="AK15" i="1"/>
  <c r="AL5" i="1"/>
  <c r="AL4" i="1"/>
  <c r="AZ4" i="1"/>
  <c r="AY4" i="1"/>
  <c r="AT4" i="1"/>
  <c r="AS4" i="1"/>
  <c r="AR4" i="1"/>
  <c r="AQ4" i="1"/>
  <c r="AK9" i="1"/>
  <c r="AL9" i="1"/>
  <c r="AL19" i="1"/>
  <c r="AK19" i="1"/>
  <c r="AK13" i="1"/>
  <c r="AL13" i="1"/>
  <c r="AO4" i="1"/>
  <c r="U16" i="2" l="1"/>
  <c r="U17" i="2" s="1"/>
  <c r="Q16" i="2"/>
  <c r="Q17" i="2" s="1"/>
  <c r="P16" i="2"/>
  <c r="P17" i="2" s="1"/>
  <c r="R16" i="2"/>
  <c r="R17" i="2" s="1"/>
  <c r="O16" i="2"/>
  <c r="AU14" i="1"/>
  <c r="F16" i="2" s="1"/>
  <c r="F17" i="2" s="1"/>
  <c r="AY14" i="1"/>
  <c r="H16" i="2" s="1"/>
  <c r="H17" i="2" s="1"/>
  <c r="AQ14" i="1"/>
  <c r="BA14" i="1"/>
  <c r="AS14" i="1"/>
  <c r="G17" i="2"/>
  <c r="C17" i="2"/>
  <c r="V16" i="2" l="1"/>
  <c r="X16" i="2" s="1"/>
  <c r="X17" i="2" s="1"/>
  <c r="I16" i="2"/>
  <c r="I17" i="2" s="1"/>
  <c r="W16" i="2"/>
  <c r="W17" i="2" s="1"/>
  <c r="D16" i="2"/>
  <c r="D17" i="2" s="1"/>
  <c r="E16" i="2"/>
  <c r="O17" i="2"/>
  <c r="V17" i="2" l="1"/>
  <c r="K16" i="2"/>
  <c r="M16" i="2" s="1"/>
  <c r="M17" i="2" s="1"/>
  <c r="J16" i="2"/>
  <c r="J17" i="2" s="1"/>
  <c r="Y16" i="2"/>
  <c r="Y17" i="2" s="1"/>
  <c r="E17" i="2"/>
  <c r="K17" i="2" l="1"/>
  <c r="L16" i="2"/>
  <c r="L17" i="2" s="1"/>
  <c r="K4" i="1"/>
</calcChain>
</file>

<file path=xl/sharedStrings.xml><?xml version="1.0" encoding="utf-8"?>
<sst xmlns="http://schemas.openxmlformats.org/spreadsheetml/2006/main" count="952" uniqueCount="63">
  <si>
    <t>size</t>
  </si>
  <si>
    <t>Q [m³/h]</t>
  </si>
  <si>
    <t>dPs [Pa]</t>
  </si>
  <si>
    <t>sound spectrum [dB]</t>
  </si>
  <si>
    <t>discharge noise</t>
  </si>
  <si>
    <t>A-filter</t>
  </si>
  <si>
    <t>f (Hz)</t>
  </si>
  <si>
    <t>125 Hz</t>
  </si>
  <si>
    <t>250 Hz</t>
  </si>
  <si>
    <t>500 Hz</t>
  </si>
  <si>
    <t>1 kHz</t>
  </si>
  <si>
    <t>2 kHz</t>
  </si>
  <si>
    <t>4 kHz</t>
  </si>
  <si>
    <t>8 kHz</t>
  </si>
  <si>
    <t>dB</t>
  </si>
  <si>
    <t>Lw</t>
  </si>
  <si>
    <t>[dB(A)]</t>
  </si>
  <si>
    <t>[NR]</t>
  </si>
  <si>
    <t>NR-weging</t>
  </si>
  <si>
    <t>1000 Hz</t>
  </si>
  <si>
    <t>2000 Hz</t>
  </si>
  <si>
    <t>4000 Hz</t>
  </si>
  <si>
    <t>8000 Hz</t>
  </si>
  <si>
    <t>a</t>
  </si>
  <si>
    <t>b</t>
  </si>
  <si>
    <t>ln(Q)</t>
  </si>
  <si>
    <t>A</t>
  </si>
  <si>
    <t>B</t>
  </si>
  <si>
    <t>Model params</t>
  </si>
  <si>
    <t xml:space="preserve">Modelled sound spectrum </t>
  </si>
  <si>
    <t>desired dPs</t>
  </si>
  <si>
    <t>radiated noise</t>
  </si>
  <si>
    <t>sound spectrum [Hz]</t>
  </si>
  <si>
    <t>[m³/h]</t>
  </si>
  <si>
    <t>dPs</t>
  </si>
  <si>
    <t>[Pa]</t>
  </si>
  <si>
    <t>room attenuation</t>
  </si>
  <si>
    <t>[dB(A) / NR]</t>
  </si>
  <si>
    <t>dB(A)</t>
  </si>
  <si>
    <t>NR</t>
  </si>
  <si>
    <t>air discharge sound</t>
  </si>
  <si>
    <t>radiated sound</t>
  </si>
  <si>
    <r>
      <t>L</t>
    </r>
    <r>
      <rPr>
        <b/>
        <vertAlign val="subscript"/>
        <sz val="11"/>
        <color theme="1"/>
        <rFont val="Calibri"/>
        <family val="2"/>
        <scheme val="minor"/>
      </rPr>
      <t>w</t>
    </r>
  </si>
  <si>
    <r>
      <t>L</t>
    </r>
    <r>
      <rPr>
        <b/>
        <vertAlign val="subscript"/>
        <sz val="11"/>
        <color theme="1"/>
        <rFont val="Calibri"/>
        <family val="2"/>
        <scheme val="minor"/>
      </rPr>
      <t>p</t>
    </r>
  </si>
  <si>
    <t xml:space="preserve">BA / BT </t>
  </si>
  <si>
    <t>Size</t>
  </si>
  <si>
    <t>125 / 160 / 200</t>
  </si>
  <si>
    <t>250 / 315 / 355 / 400</t>
  </si>
  <si>
    <t>[yes/no]</t>
  </si>
  <si>
    <t>no</t>
  </si>
  <si>
    <t>yes</t>
  </si>
  <si>
    <t>correction sound attenuator</t>
  </si>
  <si>
    <t>∅160</t>
  </si>
  <si>
    <t>∅200</t>
  </si>
  <si>
    <t>∅250</t>
  </si>
  <si>
    <t>∅315</t>
  </si>
  <si>
    <t>∅355</t>
  </si>
  <si>
    <t>∅400</t>
  </si>
  <si>
    <r>
      <rPr>
        <b/>
        <sz val="11"/>
        <color theme="1"/>
        <rFont val="GreekC"/>
      </rPr>
      <t>∅</t>
    </r>
    <r>
      <rPr>
        <b/>
        <sz val="11"/>
        <color theme="1"/>
        <rFont val="Calibri"/>
        <family val="2"/>
        <scheme val="minor"/>
      </rPr>
      <t>125</t>
    </r>
  </si>
  <si>
    <t>duct velocity
[m/s]</t>
  </si>
  <si>
    <t>SELECTION TOOL BA / BT</t>
  </si>
  <si>
    <t>sec. sound attenuator</t>
  </si>
  <si>
    <t xml:space="preserve">flow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</si>
</sst>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GreekC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1" fillId="2" borderId="1" xfId="0" applyFont="1" applyFill="1" applyBorder="1"/>
    <xf numFmtId="0" fontId="1" fillId="2" borderId="8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2" borderId="7" xfId="0" applyFon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0" fillId="5" borderId="1" xfId="0" applyFill="1" applyBorder="1" applyAlignment="1" applyProtection="1">
      <alignment horizontal="center"/>
      <protection locked="0"/>
    </xf>
    <xf numFmtId="165" fontId="0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</cellXfs>
  <cellStyles count="1">
    <cellStyle name="Standaard" xfId="0" builtinId="0"/>
  </cellStyles>
  <dxfs count="7">
    <dxf>
      <fill>
        <patternFill>
          <bgColor rgb="FF000000"/>
        </patternFill>
      </fill>
    </dxf>
    <dxf>
      <fill>
        <patternFill>
          <bgColor rgb="FF000000"/>
        </patternFill>
      </fill>
    </dxf>
    <dxf>
      <fill>
        <patternFill>
          <bgColor rgb="FF000000"/>
        </patternFill>
      </fill>
    </dxf>
    <dxf>
      <fill>
        <patternFill>
          <bgColor rgb="FF000000"/>
        </patternFill>
      </fill>
    </dxf>
    <dxf>
      <fill>
        <patternFill>
          <bgColor rgb="FF000000"/>
        </patternFill>
      </fill>
    </dxf>
    <dxf>
      <fill>
        <patternFill>
          <bgColor rgb="FF000000"/>
        </patternFill>
      </fill>
    </dxf>
    <dxf>
      <fill>
        <patternFill>
          <bgColor rgb="FF0000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abSelected="1" zoomScale="85" zoomScaleNormal="85" workbookViewId="0">
      <selection activeCell="E3" sqref="E3"/>
    </sheetView>
  </sheetViews>
  <sheetFormatPr defaultRowHeight="15" x14ac:dyDescent="0.25"/>
  <cols>
    <col min="1" max="1" width="18.5703125" customWidth="1"/>
    <col min="2" max="2" width="11.85546875" style="1" bestFit="1" customWidth="1"/>
    <col min="3" max="8" width="10.5703125" style="1" bestFit="1" customWidth="1"/>
    <col min="9" max="24" width="9.140625" style="1"/>
    <col min="26" max="26" width="9.42578125" hidden="1" customWidth="1"/>
  </cols>
  <sheetData>
    <row r="1" spans="1:26" ht="21" x14ac:dyDescent="0.35">
      <c r="A1" s="33" t="s">
        <v>60</v>
      </c>
    </row>
    <row r="2" spans="1:26" x14ac:dyDescent="0.25">
      <c r="A2" s="25" t="s">
        <v>62</v>
      </c>
      <c r="B2" s="28" t="s">
        <v>33</v>
      </c>
      <c r="C2" s="34">
        <v>500</v>
      </c>
    </row>
    <row r="3" spans="1:26" x14ac:dyDescent="0.25">
      <c r="A3" s="25" t="s">
        <v>34</v>
      </c>
      <c r="B3" s="28" t="s">
        <v>35</v>
      </c>
      <c r="C3" s="34">
        <v>200</v>
      </c>
    </row>
    <row r="4" spans="1:26" hidden="1" x14ac:dyDescent="0.25">
      <c r="A4" s="25" t="s">
        <v>61</v>
      </c>
      <c r="B4" s="28" t="s">
        <v>48</v>
      </c>
      <c r="C4" s="34" t="s">
        <v>49</v>
      </c>
    </row>
    <row r="5" spans="1:26" x14ac:dyDescent="0.25">
      <c r="A5" s="25" t="s">
        <v>36</v>
      </c>
      <c r="B5" s="28" t="s">
        <v>37</v>
      </c>
      <c r="C5" s="34">
        <v>8</v>
      </c>
    </row>
    <row r="7" spans="1:26" ht="18.75" x14ac:dyDescent="0.3">
      <c r="B7"/>
      <c r="C7" s="39" t="s">
        <v>40</v>
      </c>
      <c r="D7" s="40"/>
      <c r="E7" s="40"/>
      <c r="F7" s="40"/>
      <c r="G7" s="40"/>
      <c r="H7" s="40"/>
      <c r="I7" s="40"/>
      <c r="J7" s="40"/>
      <c r="K7" s="40"/>
      <c r="L7" s="40"/>
      <c r="M7" s="41"/>
      <c r="O7" s="36" t="s">
        <v>41</v>
      </c>
      <c r="P7" s="36"/>
      <c r="Q7" s="36"/>
      <c r="R7" s="36"/>
      <c r="S7" s="36"/>
      <c r="T7" s="36"/>
      <c r="U7" s="36"/>
      <c r="V7" s="36"/>
      <c r="W7" s="36"/>
      <c r="X7" s="36"/>
      <c r="Y7" s="36"/>
    </row>
    <row r="8" spans="1:26" ht="18" x14ac:dyDescent="0.35">
      <c r="B8" s="45" t="s">
        <v>59</v>
      </c>
      <c r="C8" s="42" t="s">
        <v>3</v>
      </c>
      <c r="D8" s="43"/>
      <c r="E8" s="43"/>
      <c r="F8" s="43"/>
      <c r="G8" s="43"/>
      <c r="H8" s="43"/>
      <c r="I8" s="44"/>
      <c r="J8" s="37" t="s">
        <v>42</v>
      </c>
      <c r="K8" s="38"/>
      <c r="L8" s="37" t="s">
        <v>43</v>
      </c>
      <c r="M8" s="38"/>
      <c r="O8" s="47" t="s">
        <v>3</v>
      </c>
      <c r="P8" s="47"/>
      <c r="Q8" s="47"/>
      <c r="R8" s="47"/>
      <c r="S8" s="47"/>
      <c r="T8" s="47"/>
      <c r="U8" s="47"/>
      <c r="V8" s="37" t="s">
        <v>42</v>
      </c>
      <c r="W8" s="38"/>
      <c r="X8" s="37" t="s">
        <v>43</v>
      </c>
      <c r="Y8" s="38"/>
    </row>
    <row r="9" spans="1:26" ht="18" customHeight="1" x14ac:dyDescent="0.25">
      <c r="A9" s="31" t="s">
        <v>44</v>
      </c>
      <c r="B9" s="46"/>
      <c r="C9" s="26">
        <v>125</v>
      </c>
      <c r="D9" s="10">
        <v>250</v>
      </c>
      <c r="E9" s="10">
        <v>500</v>
      </c>
      <c r="F9" s="10">
        <v>1000</v>
      </c>
      <c r="G9" s="10">
        <v>2000</v>
      </c>
      <c r="H9" s="10">
        <v>4000</v>
      </c>
      <c r="I9" s="10">
        <v>8000</v>
      </c>
      <c r="J9" s="11" t="s">
        <v>16</v>
      </c>
      <c r="K9" s="11" t="s">
        <v>17</v>
      </c>
      <c r="L9" s="11" t="s">
        <v>16</v>
      </c>
      <c r="M9" s="11" t="s">
        <v>17</v>
      </c>
      <c r="O9" s="10">
        <v>125</v>
      </c>
      <c r="P9" s="10">
        <v>250</v>
      </c>
      <c r="Q9" s="10">
        <v>500</v>
      </c>
      <c r="R9" s="10">
        <v>1000</v>
      </c>
      <c r="S9" s="10">
        <v>2000</v>
      </c>
      <c r="T9" s="10">
        <v>4000</v>
      </c>
      <c r="U9" s="10">
        <v>8000</v>
      </c>
      <c r="V9" s="11" t="s">
        <v>16</v>
      </c>
      <c r="W9" s="11" t="s">
        <v>17</v>
      </c>
      <c r="X9" s="11" t="s">
        <v>16</v>
      </c>
      <c r="Y9" s="11" t="s">
        <v>17</v>
      </c>
    </row>
    <row r="10" spans="1:26" ht="18" hidden="1" customHeight="1" x14ac:dyDescent="0.25">
      <c r="A10" s="27">
        <v>125</v>
      </c>
      <c r="B10" s="32">
        <f>$C$2/3600/(PI()/4*(A10/1000)^2)</f>
        <v>11.317684842090335</v>
      </c>
      <c r="C10" s="8">
        <f>IF('BT 125'!AO14*LN(selection!$C$2)+'BT 125'!AP14+$C$58&lt;0,0,'BT 125'!AO14*LN(selection!$C$2)+'BT 125'!AP14+$C$58)</f>
        <v>47.72640761166096</v>
      </c>
      <c r="D10" s="8">
        <f>IF('BT 125'!AQ14*LN(selection!$C$2)+'BT 125'!AR14+$D$58&lt;0,0,'BT 125'!AQ14*LN(selection!$C$2)+'BT 125'!AR14+$D$58)</f>
        <v>43.502605835753613</v>
      </c>
      <c r="E10" s="8">
        <f>IF('BT 125'!AS14*LN(selection!$C$2)+'BT 125'!AT14+$E$58&lt;0,0,'BT 125'!AS14*LN(selection!$C$2)+'BT 125'!AT14+$E$58)</f>
        <v>37.52946206809662</v>
      </c>
      <c r="F10" s="8">
        <f>IF('BT 125'!AU14*LN(selection!$C$2)+'BT 125'!AV14+$F$58&lt;0,0,'BT 125'!AU14*LN(selection!$C$2)+'BT 125'!AV14+$F$58)</f>
        <v>30.724261983424725</v>
      </c>
      <c r="G10" s="8">
        <f>IF('BT 125'!AW14*LN(selection!$C$2)+'BT 125'!AX14+$G$58&lt;0,0,'BT 125'!AW14*LN(selection!$C$2)+'BT 125'!AX14+$G$58)</f>
        <v>24.858449366612618</v>
      </c>
      <c r="H10" s="8">
        <f>IF('BT 125'!AY14*LN(selection!$C$2)+'BT 125'!AZ14+$H$58&lt;0,0,'BT 125'!AY14*LN(selection!$C$2)+'BT 125'!AZ14+$H$58)</f>
        <v>18.115954740849411</v>
      </c>
      <c r="I10" s="8">
        <f>IF('BT 125'!BA14*LN(selection!$C$2)+'BT 125'!BB14+$I$58&lt;0,0,'BT 125'!BA14*LN(selection!$C$2)+'BT 125'!BB14+$I$58)</f>
        <v>15.499999999999996</v>
      </c>
      <c r="J10" s="8">
        <f>10*LOG10(IF(C10=0,0,POWER(10,((C10+$C$50)/10))) +IF(D10=0,0,POWER(10,((D10+$D$50)/10))) +IF(E10=0,0,POWER(10,((E10+$E$50)/10))) +IF(F10=0,0,POWER(10,((F10+$F$50)/10))) +IF(G10=0,0,POWER(10,((G10+$G$50)/10))) +IF(H10=0,0,POWER(10,((H10+$H$50)/10))) +IF(I10=0,0,POWER(10,((I10+$I$50)/10))))</f>
        <v>39.518408505978407</v>
      </c>
      <c r="K10" s="8">
        <f>MAX((C10-$C$51)/$C$52,(D10-$D$51)/$D$52,(E10-$E$51)/$E$52,(F10-$F$51)/$F$52,(G10-$G$51)/$G$52,(H10-$H$51)/$H$52,(I10-$I$51)/$I$52)</f>
        <v>33.8737697158641</v>
      </c>
      <c r="L10" s="8">
        <f>J10-$C$5</f>
        <v>31.518408505978407</v>
      </c>
      <c r="M10" s="8">
        <f>K10-$C$5</f>
        <v>25.8737697158641</v>
      </c>
      <c r="O10" s="8">
        <f>IF('BT 125'!AO34*LN(selection!$C$2)+'BT 125'!AP34&lt;0,0,'BT 125'!AO34*LN(selection!$C$2)+'BT 125'!AP34)</f>
        <v>52.72640761166096</v>
      </c>
      <c r="P10" s="8">
        <f>IF('BT 125'!AQ34*LN(selection!$C$2)+'BT 125'!AR34&lt;0,0,'BT 125'!AQ34*LN(selection!$C$2)+'BT 125'!AR34)</f>
        <v>43.502605835753613</v>
      </c>
      <c r="Q10" s="8">
        <f>IF('BT 125'!AS34*LN(selection!$C$2)+'BT 125'!AT34&lt;0,0,'BT 125'!AS34*LN(selection!$C$2)+'BT 125'!AT34)</f>
        <v>37.52946206809662</v>
      </c>
      <c r="R10" s="8">
        <f>IF('BT 125'!AU34*LN(selection!$C$2)+'BT 125'!AV34&lt;0,0,'BT 125'!AU34*LN(selection!$C$2)+'BT 125'!AV34)</f>
        <v>29.336807781004822</v>
      </c>
      <c r="S10" s="8">
        <f>IF('BT 125'!AW34*LN(selection!$C$2)+'BT 125'!AX34&lt;0,0,'BT 125'!AW34*LN(selection!$C$2)+'BT 125'!AX34)</f>
        <v>22.309951548661797</v>
      </c>
      <c r="T10" s="8">
        <f>IF('BT 125'!AY34*LN(selection!$C$2)+'BT 125'!AZ34&lt;0,0,'BT 125'!AY34*LN(selection!$C$2)+'BT 125'!AZ34)</f>
        <v>24.662822814776995</v>
      </c>
      <c r="U10" s="8">
        <f>IF('BT 125'!BA34*LN(selection!$C$2)+'BT 125'!BB34&lt;0,0,'BT 125'!BA34*LN(selection!$C$2)+'BT 125'!BB34)</f>
        <v>20.534385598193474</v>
      </c>
      <c r="V10" s="8">
        <f>10*LOG10(IF(O10=0,0,POWER(10,((O10+$C$50)/10))) +IF(P10=0,0,POWER(10,((P10+$D$50)/10))) +IF(Q10=0,0,POWER(10,((Q10+$E$50)/10))) +IF(R10=0,0,POWER(10,((R10+$F$50)/10))) +IF(S10=0,0,POWER(10,((S10+$G$50)/10))) +IF(T10=0,0,POWER(10,((T10+$H$50)/10))) +IF(U10=0,0,POWER(10,((U10+$I$50)/10))))</f>
        <v>40.769931017491395</v>
      </c>
      <c r="W10" s="8">
        <f>MAX((O10-$C$51)/$C$52,(P10-$D$51)/$D$52,(Q10-$E$51)/$E$52,(R10-$F$51)/$F$52,(S10-$G$51)/$G$52,(T10-$H$51)/$H$52,(U10-$I$51)/$I$52)</f>
        <v>35.317709898460876</v>
      </c>
      <c r="X10" s="8">
        <f>V10-$C$5</f>
        <v>32.769931017491395</v>
      </c>
      <c r="Y10" s="8">
        <f>W10-$C$5</f>
        <v>27.317709898460876</v>
      </c>
      <c r="Z10">
        <f>IF(OR(B10&lt;1.5,B10&gt;10),1,2)</f>
        <v>1</v>
      </c>
    </row>
    <row r="11" spans="1:26" ht="18" customHeight="1" x14ac:dyDescent="0.4">
      <c r="A11" s="28" t="s">
        <v>58</v>
      </c>
      <c r="B11" s="35">
        <f>B10</f>
        <v>11.317684842090335</v>
      </c>
      <c r="C11" s="8">
        <f t="shared" ref="C11:I11" si="0">IF(C10&lt;=0,"&lt;BGL",C10)</f>
        <v>47.72640761166096</v>
      </c>
      <c r="D11" s="8">
        <f t="shared" si="0"/>
        <v>43.502605835753613</v>
      </c>
      <c r="E11" s="8">
        <f t="shared" si="0"/>
        <v>37.52946206809662</v>
      </c>
      <c r="F11" s="8">
        <f t="shared" si="0"/>
        <v>30.724261983424725</v>
      </c>
      <c r="G11" s="8">
        <f t="shared" si="0"/>
        <v>24.858449366612618</v>
      </c>
      <c r="H11" s="8">
        <f t="shared" si="0"/>
        <v>18.115954740849411</v>
      </c>
      <c r="I11" s="8">
        <f t="shared" si="0"/>
        <v>15.499999999999996</v>
      </c>
      <c r="J11" s="8">
        <f>IF(J10&lt;20,"&lt;20",J10)</f>
        <v>39.518408505978407</v>
      </c>
      <c r="K11" s="8">
        <f>IF(K10&lt;15,"&lt;15",K10)</f>
        <v>33.8737697158641</v>
      </c>
      <c r="L11" s="8">
        <f>IF(J10&lt;20,CONCATENATE("&lt;",20-$C$5),L10)</f>
        <v>31.518408505978407</v>
      </c>
      <c r="M11" s="8">
        <f>IF(K10&lt;15,CONCATENATE("&lt;",15-$C$5),M10)</f>
        <v>25.8737697158641</v>
      </c>
      <c r="O11" s="8">
        <f t="shared" ref="O11:U11" si="1">IF(O10&lt;=0,"&lt;BGL",O10)</f>
        <v>52.72640761166096</v>
      </c>
      <c r="P11" s="8">
        <f t="shared" si="1"/>
        <v>43.502605835753613</v>
      </c>
      <c r="Q11" s="8">
        <f t="shared" si="1"/>
        <v>37.52946206809662</v>
      </c>
      <c r="R11" s="8">
        <f t="shared" si="1"/>
        <v>29.336807781004822</v>
      </c>
      <c r="S11" s="8">
        <f t="shared" si="1"/>
        <v>22.309951548661797</v>
      </c>
      <c r="T11" s="8">
        <f t="shared" si="1"/>
        <v>24.662822814776995</v>
      </c>
      <c r="U11" s="8">
        <f t="shared" si="1"/>
        <v>20.534385598193474</v>
      </c>
      <c r="V11" s="8">
        <f>IF(V10&lt;20,"&lt;20",V10)</f>
        <v>40.769931017491395</v>
      </c>
      <c r="W11" s="8">
        <f>IF(W10&lt;15,"&lt;15",W10)</f>
        <v>35.317709898460876</v>
      </c>
      <c r="X11" s="8">
        <f>IF(V10&lt;20,CONCATENATE("&lt;",20-$C$5),X10)</f>
        <v>32.769931017491395</v>
      </c>
      <c r="Y11" s="8">
        <f>IF(W10&lt;15,CONCATENATE("&lt;",15-$C$5),Y10)</f>
        <v>27.317709898460876</v>
      </c>
      <c r="Z11">
        <f>IF(OR(B11&lt;1.5,B11&gt;10),1,2)</f>
        <v>1</v>
      </c>
    </row>
    <row r="12" spans="1:26" ht="18" hidden="1" customHeight="1" x14ac:dyDescent="0.25">
      <c r="A12" s="28">
        <v>160</v>
      </c>
      <c r="B12" s="35">
        <f>$C$2/3600/(PI()/4*(A12/1000)^2)</f>
        <v>6.9077666272524025</v>
      </c>
      <c r="C12" s="8">
        <f>IF('BT 160'!AO14*LN(selection!$C$2)+'BT 160'!AP14+$C$58&lt;0,0,'BT 160'!AO14*LN(selection!$C$2)+'BT 160'!AP14+$C$58)</f>
        <v>46.825639733766891</v>
      </c>
      <c r="D12" s="8">
        <f>IF('BT 160'!AQ14*LN(selection!$C$2)+'BT 160'!AR14+$D$58&lt;0,0,'BT 160'!AQ14*LN(selection!$C$2)+'BT 160'!AR14+$D$58)</f>
        <v>40.225015275027218</v>
      </c>
      <c r="E12" s="8">
        <f>IF('BT 160'!AS14*LN(selection!$C$2)+'BT 160'!AT14+$E$58&lt;0,0,'BT 160'!AS14*LN(selection!$C$2)+'BT 160'!AT14+$E$58)</f>
        <v>34.703805671816518</v>
      </c>
      <c r="F12" s="8">
        <f>IF('BT 160'!AU14*LN(selection!$C$2)+'BT 160'!AV14+$F$58&lt;0,0,'BT 160'!AU14*LN(selection!$C$2)+'BT 160'!AV14+$F$58)</f>
        <v>27.786712879426993</v>
      </c>
      <c r="G12" s="8">
        <f>IF('BT 160'!AW14*LN(selection!$C$2)+'BT 160'!AX14+$G$58&lt;0,0,'BT 160'!AW14*LN(selection!$C$2)+'BT 160'!AX14+$G$58)</f>
        <v>21.023766357547878</v>
      </c>
      <c r="H12" s="8">
        <f>IF('BT 160'!AY14*LN(selection!$C$2)+'BT 160'!AZ14+$H$58&lt;0,0,'BT 160'!AY14*LN(selection!$C$2)+'BT 160'!AZ14+$H$58)</f>
        <v>16.098718263114776</v>
      </c>
      <c r="I12" s="8">
        <f>IF('BT 160'!BA14*LN(selection!$C$2)+'BT 160'!BB14+$I$58&lt;0,0,'BT 160'!BA14*LN(selection!$C$2)+'BT 160'!BB14+$I$58)</f>
        <v>16.732478842076517</v>
      </c>
      <c r="J12" s="8">
        <f>10*LOG10(IF(C12=0,0,POWER(10,((C12+$C$50)/10))) +IF(D12=0,0,POWER(10,((D12+$D$50)/10))) +IF(E12=0,0,POWER(10,((E12+$E$50)/10))) +IF(F12=0,0,POWER(10,((F12+$F$50)/10))) +IF(G12=0,0,POWER(10,((G12+$G$50)/10))) +IF(H12=0,0,POWER(10,((H12+$H$50)/10))) +IF(I12=0,0,POWER(10,((I12+$I$50)/10))))</f>
        <v>36.906265615099102</v>
      </c>
      <c r="K12" s="8">
        <f>MAX((C12-$C$51)/$C$52,(D12-$D$51)/$D$52,(E12-$E$51)/$E$52,(F12-$F$51)/$F$52,(G12-$G$51)/$G$52,(H12-$H$51)/$H$52,(I12-$I$51)/$I$52)</f>
        <v>30.702059211310594</v>
      </c>
      <c r="L12" s="8">
        <f>J12-$C$5</f>
        <v>28.906265615099102</v>
      </c>
      <c r="M12" s="8">
        <f>K12-$C$5</f>
        <v>22.702059211310594</v>
      </c>
      <c r="O12" s="8">
        <f>IF('BT 160'!AO34*LN(selection!$C$2)+'BT 160'!AP34&lt;0,0,'BT 160'!AO34*LN(selection!$C$2)+'BT 160'!AP34)</f>
        <v>46.231629920807073</v>
      </c>
      <c r="P12" s="8">
        <f>IF('BT 160'!AQ34*LN(selection!$C$2)+'BT 160'!AR34&lt;0,0,'BT 160'!AQ34*LN(selection!$C$2)+'BT 160'!AR34)</f>
        <v>40.507610253267856</v>
      </c>
      <c r="Q12" s="8">
        <f>IF('BT 160'!AS34*LN(selection!$C$2)+'BT 160'!AT34&lt;0,0,'BT 160'!AS34*LN(selection!$C$2)+'BT 160'!AT34)</f>
        <v>34.94242029678658</v>
      </c>
      <c r="R12" s="8">
        <f>IF('BT 160'!AU34*LN(selection!$C$2)+'BT 160'!AV34&lt;0,0,'BT 160'!AU34*LN(selection!$C$2)+'BT 160'!AV34)</f>
        <v>29.947473795717258</v>
      </c>
      <c r="S12" s="8">
        <f>IF('BT 160'!AW34*LN(selection!$C$2)+'BT 160'!AX34&lt;0,0,'BT 160'!AW34*LN(selection!$C$2)+'BT 160'!AX34)</f>
        <v>28.787678482043155</v>
      </c>
      <c r="T12" s="8">
        <f>IF('BT 160'!AY34*LN(selection!$C$2)+'BT 160'!AZ34&lt;0,0,'BT 160'!AY34*LN(selection!$C$2)+'BT 160'!AZ34)</f>
        <v>23.26996123091395</v>
      </c>
      <c r="U12" s="8">
        <f>IF('BT 160'!BA34*LN(selection!$C$2)+'BT 160'!BB34&lt;0,0,'BT 160'!BA34*LN(selection!$C$2)+'BT 160'!BB34)</f>
        <v>20.314537128417541</v>
      </c>
      <c r="V12" s="8">
        <f>10*LOG10(IF(O12=0,0,POWER(10,((O12+$C$50)/10))) +IF(P12=0,0,POWER(10,((P12+$D$50)/10))) +IF(Q12=0,0,POWER(10,((Q12+$E$50)/10))) +IF(R12=0,0,POWER(10,((R12+$F$50)/10))) +IF(S12=0,0,POWER(10,((S12+$G$50)/10))) +IF(T12=0,0,POWER(10,((T12+$H$50)/10))) +IF(U12=0,0,POWER(10,((U12+$I$50)/10))))</f>
        <v>38.069820761996553</v>
      </c>
      <c r="W12" s="8">
        <f>MAX((O12-$C$51)/$C$52,(P12-$D$51)/$D$52,(Q12-$E$51)/$E$52,(R12-$F$51)/$F$52,(S12-$G$51)/$G$52,(T12-$H$51)/$H$52,(U12-$I$51)/$I$52)</f>
        <v>31.810520671963705</v>
      </c>
      <c r="X12" s="8">
        <f>V12-$C$5</f>
        <v>30.069820761996553</v>
      </c>
      <c r="Y12" s="8">
        <f>W12-$C$5</f>
        <v>23.810520671963705</v>
      </c>
      <c r="Z12">
        <f t="shared" ref="Z12:Z23" si="2">IF(OR(B12&lt;1.5,B12&gt;10),1,2)</f>
        <v>2</v>
      </c>
    </row>
    <row r="13" spans="1:26" ht="18" customHeight="1" x14ac:dyDescent="0.25">
      <c r="A13" s="28" t="s">
        <v>52</v>
      </c>
      <c r="B13" s="35">
        <f>B12</f>
        <v>6.9077666272524025</v>
      </c>
      <c r="C13" s="8">
        <f t="shared" ref="C13:I23" si="3">IF(C12&lt;=0,"&lt;BGL",C12)</f>
        <v>46.825639733766891</v>
      </c>
      <c r="D13" s="8">
        <f t="shared" si="3"/>
        <v>40.225015275027218</v>
      </c>
      <c r="E13" s="8">
        <f t="shared" si="3"/>
        <v>34.703805671816518</v>
      </c>
      <c r="F13" s="8">
        <f t="shared" si="3"/>
        <v>27.786712879426993</v>
      </c>
      <c r="G13" s="8">
        <f t="shared" si="3"/>
        <v>21.023766357547878</v>
      </c>
      <c r="H13" s="8">
        <f t="shared" si="3"/>
        <v>16.098718263114776</v>
      </c>
      <c r="I13" s="8">
        <f t="shared" si="3"/>
        <v>16.732478842076517</v>
      </c>
      <c r="J13" s="8">
        <f>IF(J12&lt;20,"&lt;20",J12)</f>
        <v>36.906265615099102</v>
      </c>
      <c r="K13" s="8">
        <f>IF(K12&lt;15,"&lt;15",K12)</f>
        <v>30.702059211310594</v>
      </c>
      <c r="L13" s="8">
        <f>IF(J12&lt;20,CONCATENATE("&lt;",20-$C$5),L12)</f>
        <v>28.906265615099102</v>
      </c>
      <c r="M13" s="8">
        <f>IF(K12&lt;15,CONCATENATE("&lt;",15-$C$5),M12)</f>
        <v>22.702059211310594</v>
      </c>
      <c r="O13" s="8">
        <f t="shared" ref="O13:U13" si="4">IF(O12&lt;=0,"&lt;BGL",O12)</f>
        <v>46.231629920807073</v>
      </c>
      <c r="P13" s="8">
        <f t="shared" si="4"/>
        <v>40.507610253267856</v>
      </c>
      <c r="Q13" s="8">
        <f t="shared" si="4"/>
        <v>34.94242029678658</v>
      </c>
      <c r="R13" s="8">
        <f t="shared" si="4"/>
        <v>29.947473795717258</v>
      </c>
      <c r="S13" s="8">
        <f t="shared" si="4"/>
        <v>28.787678482043155</v>
      </c>
      <c r="T13" s="8">
        <f t="shared" si="4"/>
        <v>23.26996123091395</v>
      </c>
      <c r="U13" s="8">
        <f t="shared" si="4"/>
        <v>20.314537128417541</v>
      </c>
      <c r="V13" s="8">
        <f>IF(V12&lt;20,"&lt;20",V12)</f>
        <v>38.069820761996553</v>
      </c>
      <c r="W13" s="8">
        <f>IF(W12&lt;15,"&lt;15",W12)</f>
        <v>31.810520671963705</v>
      </c>
      <c r="X13" s="8">
        <f>IF(V12&lt;20,CONCATENATE("&lt;",20-$C$5),X12)</f>
        <v>30.069820761996553</v>
      </c>
      <c r="Y13" s="8">
        <f>IF(W12&lt;15,CONCATENATE("&lt;",15-$C$5),Y12)</f>
        <v>23.810520671963705</v>
      </c>
      <c r="Z13">
        <f t="shared" si="2"/>
        <v>2</v>
      </c>
    </row>
    <row r="14" spans="1:26" ht="18" hidden="1" customHeight="1" x14ac:dyDescent="0.25">
      <c r="A14" s="28">
        <v>200</v>
      </c>
      <c r="B14" s="35">
        <f>$C$2/3600/(PI()/4*(A14/1000)^2)</f>
        <v>4.4209706414415368</v>
      </c>
      <c r="C14" s="8">
        <f>IF('BT 200'!AO14*LN(selection!$C$2)+'BT 200'!AP14+$C$58&lt;0,0,'BT 200'!AO14*LN(selection!$C$2)+'BT 200'!AP14+$C$58)</f>
        <v>37.498077551227006</v>
      </c>
      <c r="D14" s="8">
        <f>IF('BT 200'!AQ14*LN(selection!$C$2)+'BT 200'!AR14+$D$58&lt;0,0,'BT 200'!AQ14*LN(selection!$C$2)+'BT 200'!AR14+$D$58)</f>
        <v>31.383555956598499</v>
      </c>
      <c r="E14" s="8">
        <f>IF('BT 200'!AS14*LN(selection!$C$2)+'BT 200'!AT14+$E$58&lt;0,0,'BT 200'!AS14*LN(selection!$C$2)+'BT 200'!AT14+$E$58)</f>
        <v>25.05375836923875</v>
      </c>
      <c r="F14" s="8">
        <f>IF('BT 200'!AU14*LN(selection!$C$2)+'BT 200'!AV14+$F$58&lt;0,0,'BT 200'!AU14*LN(selection!$C$2)+'BT 200'!AV14+$F$58)</f>
        <v>23.768621858692597</v>
      </c>
      <c r="G14" s="8">
        <f>IF('BT 200'!AW14*LN(selection!$C$2)+'BT 200'!AX14+$G$58&lt;0,0,'BT 200'!AW14*LN(selection!$C$2)+'BT 200'!AX14+$G$58)</f>
        <v>15.786624962469169</v>
      </c>
      <c r="H14" s="8">
        <f>IF('BT 200'!AY14*LN(selection!$C$2)+'BT 200'!AZ14+$H$58&lt;0,0,'BT 200'!AY14*LN(selection!$C$2)+'BT 200'!AZ14+$H$58)</f>
        <v>14.095259487447287</v>
      </c>
      <c r="I14" s="8">
        <f>IF('BT 200'!BA14*LN(selection!$C$2)+'BT 200'!BB14+$I$58&lt;0,0,'BT 200'!BA14*LN(selection!$C$2)+'BT 200'!BB14+$I$58)</f>
        <v>17.210410583778152</v>
      </c>
      <c r="J14" s="8">
        <f>10*LOG10(IF(C14=0,0,POWER(10,((C14+$C$50)/10))) +IF(D14=0,0,POWER(10,((D14+$D$50)/10))) +IF(E14=0,0,POWER(10,((E14+$E$50)/10))) +IF(F14=0,0,POWER(10,((F14+$F$50)/10))) +IF(G14=0,0,POWER(10,((G14+$G$50)/10))) +IF(H14=0,0,POWER(10,((H14+$H$50)/10))) +IF(I14=0,0,POWER(10,((I14+$I$50)/10))))</f>
        <v>29.254799112834924</v>
      </c>
      <c r="K14" s="8">
        <f>MAX((C14-$C$51)/$C$52,(D14-$D$51)/$D$52,(E14-$E$51)/$E$52,(F14-$F$51)/$F$52,(G14-$G$51)/$G$52,(H14-$H$51)/$H$52,(I14-$I$51)/$I$52)</f>
        <v>24.476126780367139</v>
      </c>
      <c r="L14" s="8">
        <f>J14-$C$5</f>
        <v>21.254799112834924</v>
      </c>
      <c r="M14" s="8">
        <f>K14-$C$5</f>
        <v>16.476126780367139</v>
      </c>
      <c r="O14" s="8">
        <f>IF('BT 200'!AO34*LN(selection!$C$2)+'BT 200'!AP34&lt;0,0,'BT 200'!AO34*LN(selection!$C$2)+'BT 200'!AP34)</f>
        <v>42.498077551227034</v>
      </c>
      <c r="P14" s="8">
        <f>IF('BT 200'!AQ34*LN(selection!$C$2)+'BT 200'!AR34&lt;0,0,'BT 200'!AQ34*LN(selection!$C$2)+'BT 200'!AR34)</f>
        <v>36.383555956598499</v>
      </c>
      <c r="Q14" s="8">
        <f>IF('BT 200'!AS34*LN(selection!$C$2)+'BT 200'!AT34&lt;0,0,'BT 200'!AS34*LN(selection!$C$2)+'BT 200'!AT34)</f>
        <v>28.035755265462186</v>
      </c>
      <c r="R14" s="8">
        <f>IF('BT 200'!AU34*LN(selection!$C$2)+'BT 200'!AV34&lt;0,0,'BT 200'!AU34*LN(selection!$C$2)+'BT 200'!AV34)</f>
        <v>29.548042247001</v>
      </c>
      <c r="S14" s="8">
        <f>IF('BT 200'!AW34*LN(selection!$C$2)+'BT 200'!AX34&lt;0,0,'BT 200'!AW34*LN(selection!$C$2)+'BT 200'!AX34)</f>
        <v>25.768621858692612</v>
      </c>
      <c r="T14" s="8">
        <f>IF('BT 200'!AY34*LN(selection!$C$2)+'BT 200'!AZ34&lt;0,0,'BT 200'!AY34*LN(selection!$C$2)+'BT 200'!AZ34)</f>
        <v>22.720992114968972</v>
      </c>
      <c r="U14" s="8">
        <f>IF('BT 200'!BA34*LN(selection!$C$2)+'BT 200'!BB34&lt;0,0,'BT 200'!BA34*LN(selection!$C$2)+'BT 200'!BB34)</f>
        <v>21.479249440895728</v>
      </c>
      <c r="V14" s="8">
        <f>10*LOG10(IF(O14=0,0,POWER(10,((O14+$C$50)/10))) +IF(P14=0,0,POWER(10,((P14+$D$50)/10))) +IF(Q14=0,0,POWER(10,((Q14+$E$50)/10))) +IF(R14=0,0,POWER(10,((R14+$F$50)/10))) +IF(S14=0,0,POWER(10,((S14+$G$50)/10))) +IF(T14=0,0,POWER(10,((T14+$H$50)/10))) +IF(U14=0,0,POWER(10,((U14+$I$50)/10))))</f>
        <v>34.891882459828004</v>
      </c>
      <c r="W14" s="8">
        <f>MAX((O14-$C$51)/$C$52,(P14-$D$51)/$D$52,(Q14-$E$51)/$E$52,(R14-$F$51)/$F$52,(S14-$G$51)/$G$52,(T14-$H$51)/$H$52,(U14-$I$51)/$I$52)</f>
        <v>29.548042247001</v>
      </c>
      <c r="X14" s="8">
        <f>V14-$C$5</f>
        <v>26.891882459828004</v>
      </c>
      <c r="Y14" s="8">
        <f>W14-$C$5</f>
        <v>21.548042247001</v>
      </c>
      <c r="Z14">
        <f t="shared" si="2"/>
        <v>2</v>
      </c>
    </row>
    <row r="15" spans="1:26" ht="18" customHeight="1" x14ac:dyDescent="0.25">
      <c r="A15" s="28" t="s">
        <v>53</v>
      </c>
      <c r="B15" s="35">
        <f>B14</f>
        <v>4.4209706414415368</v>
      </c>
      <c r="C15" s="8">
        <f t="shared" si="3"/>
        <v>37.498077551227006</v>
      </c>
      <c r="D15" s="8">
        <f t="shared" si="3"/>
        <v>31.383555956598499</v>
      </c>
      <c r="E15" s="8">
        <f t="shared" si="3"/>
        <v>25.05375836923875</v>
      </c>
      <c r="F15" s="8">
        <f t="shared" si="3"/>
        <v>23.768621858692597</v>
      </c>
      <c r="G15" s="8">
        <f t="shared" si="3"/>
        <v>15.786624962469169</v>
      </c>
      <c r="H15" s="8">
        <f t="shared" si="3"/>
        <v>14.095259487447287</v>
      </c>
      <c r="I15" s="8">
        <f t="shared" si="3"/>
        <v>17.210410583778152</v>
      </c>
      <c r="J15" s="8">
        <f>IF(J14&lt;20,"&lt;20",J14)</f>
        <v>29.254799112834924</v>
      </c>
      <c r="K15" s="8">
        <f>IF(K14&lt;15,"&lt;15",K14)</f>
        <v>24.476126780367139</v>
      </c>
      <c r="L15" s="8">
        <f>IF(J14&lt;20,CONCATENATE("&lt;",20-$C$5),L14)</f>
        <v>21.254799112834924</v>
      </c>
      <c r="M15" s="8">
        <f>IF(K14&lt;15,CONCATENATE("&lt;",15-$C$5),M14)</f>
        <v>16.476126780367139</v>
      </c>
      <c r="O15" s="8">
        <f t="shared" ref="O15:U23" si="5">IF(O14&lt;=0,"&lt;BGL",O14)</f>
        <v>42.498077551227034</v>
      </c>
      <c r="P15" s="8">
        <f t="shared" si="5"/>
        <v>36.383555956598499</v>
      </c>
      <c r="Q15" s="8">
        <f t="shared" si="5"/>
        <v>28.035755265462186</v>
      </c>
      <c r="R15" s="8">
        <f t="shared" si="5"/>
        <v>29.548042247001</v>
      </c>
      <c r="S15" s="8">
        <f t="shared" si="5"/>
        <v>25.768621858692612</v>
      </c>
      <c r="T15" s="8">
        <f t="shared" si="5"/>
        <v>22.720992114968972</v>
      </c>
      <c r="U15" s="8">
        <f t="shared" si="5"/>
        <v>21.479249440895728</v>
      </c>
      <c r="V15" s="8">
        <f>IF(V14&lt;20,"&lt;20",V14)</f>
        <v>34.891882459828004</v>
      </c>
      <c r="W15" s="8">
        <f>IF(W14&lt;15,"&lt;15",W14)</f>
        <v>29.548042247001</v>
      </c>
      <c r="X15" s="8">
        <f>IF(V14&lt;20,CONCATENATE("&lt;",20-$C$5),X14)</f>
        <v>26.891882459828004</v>
      </c>
      <c r="Y15" s="8">
        <f>IF(W14&lt;15,CONCATENATE("&lt;",15-$C$5),Y14)</f>
        <v>21.548042247001</v>
      </c>
      <c r="Z15">
        <f t="shared" si="2"/>
        <v>2</v>
      </c>
    </row>
    <row r="16" spans="1:26" ht="18" hidden="1" customHeight="1" x14ac:dyDescent="0.25">
      <c r="A16" s="28">
        <v>250</v>
      </c>
      <c r="B16" s="35">
        <f>$C$2/3600/(PI()/4*(A16/1000)^2)</f>
        <v>2.8294212105225838</v>
      </c>
      <c r="C16" s="8">
        <f>IF('BT 250'!AO14*LN(selection!$C$2)+'BT 250'!AP14+$C$59&lt;0,0,'BT 250'!AO14*LN(selection!$C$2)+'BT 250'!AP14+$C$59)</f>
        <v>36.320721864137667</v>
      </c>
      <c r="D16" s="8">
        <f>IF('BT 250'!AQ14*LN(selection!$C$2)+'BT 250'!AR14+$D$59&lt;0,0,'BT 250'!AQ14*LN(selection!$C$2)+'BT 250'!AR14+$D$59)</f>
        <v>25.644947802918637</v>
      </c>
      <c r="E16" s="8">
        <f>IF('BT 250'!AS14*LN(selection!$C$2)+'BT 250'!AT14+$E$59&lt;0,0,'BT 250'!AS14*LN(selection!$C$2)+'BT 250'!AT14+$E$59)</f>
        <v>21.432123132480022</v>
      </c>
      <c r="F16" s="8">
        <f>IF('BT 250'!AU14*LN(selection!$C$2)+'BT 250'!AV14+$F$59&lt;0,0,'BT 250'!AU14*LN(selection!$C$2)+'BT 250'!AV14+$F$59)</f>
        <v>19.006473791602815</v>
      </c>
      <c r="G16" s="8">
        <f>IF('BT 250'!AW14*LN(selection!$C$2)+'BT 250'!AX14+$G$59&lt;0,0,'BT 250'!AW14*LN(selection!$C$2)+'BT 250'!AX14+$G$59)</f>
        <v>5.869220082204663</v>
      </c>
      <c r="H16" s="8">
        <f>IF('BT 250'!AY14*LN(selection!$C$2)+'BT 250'!AZ14+$H$59&lt;0,0,'BT 250'!AY14*LN(selection!$C$2)+'BT 250'!AZ14+$H$59)</f>
        <v>4.1273060749088728</v>
      </c>
      <c r="I16" s="8">
        <f>IF('BT 250'!BA14*LN(selection!$C$2)+'BT 250'!BB14+$I$59&lt;0,0,'BT 250'!BA14*LN(selection!$C$2)+'BT 250'!BB14+$I$59)</f>
        <v>12.225492581203738</v>
      </c>
      <c r="J16" s="8">
        <f>10*LOG10(IF(C16=0,0,POWER(10,((C16+$C$50)/10))) +IF(D16=0,0,POWER(10,((D16+$D$50)/10))) +IF(E16=0,0,POWER(10,((E16+$E$50)/10))) +IF(F16=0,0,POWER(10,((F16+$F$50)/10))) +IF(G16=0,0,POWER(10,((G16+$G$50)/10))) +IF(H16=0,0,POWER(10,((H16+$H$50)/10))) +IF(I16=0,0,POWER(10,((I16+$I$50)/10))))</f>
        <v>25.095681469246308</v>
      </c>
      <c r="K16" s="8">
        <f>MAX((C16-$C$51)/$C$52,(D16-$D$51)/$D$52,(E16-$E$51)/$E$52,(F16-$F$51)/$F$52,(G16-$G$51)/$G$52,(H16-$H$51)/$H$52,(I16-$I$51)/$I$52)</f>
        <v>19.636400564275473</v>
      </c>
      <c r="L16" s="8">
        <f>J16-$C$5</f>
        <v>17.095681469246308</v>
      </c>
      <c r="M16" s="8">
        <f>K16-$C$5</f>
        <v>11.636400564275473</v>
      </c>
      <c r="O16" s="8">
        <f>IF('BT 250'!AO34*LN(selection!$C$2)+'BT 250'!AP34&lt;0,0,'BT 250'!AO34*LN(selection!$C$2)+'BT 250'!AP34)</f>
        <v>39.012667910765131</v>
      </c>
      <c r="P16" s="8">
        <f>IF('BT 250'!AQ34*LN(selection!$C$2)+'BT 250'!AR34&lt;0,0,'BT 250'!AQ34*LN(selection!$C$2)+'BT 250'!AR34)</f>
        <v>24.85777247335723</v>
      </c>
      <c r="Q16" s="8">
        <f>IF('BT 250'!AS34*LN(selection!$C$2)+'BT 250'!AT34&lt;0,0,'BT 250'!AS34*LN(selection!$C$2)+'BT 250'!AT34)</f>
        <v>26.241664566612116</v>
      </c>
      <c r="R16" s="8">
        <f>IF('BT 250'!AU34*LN(selection!$C$2)+'BT 250'!AV34&lt;0,0,'BT 250'!AU34*LN(selection!$C$2)+'BT 250'!AV34)</f>
        <v>19.303080136127917</v>
      </c>
      <c r="S16" s="8">
        <f>IF('BT 250'!AW34*LN(selection!$C$2)+'BT 250'!AX34&lt;0,0,'BT 250'!AW34*LN(selection!$C$2)+'BT 250'!AX34)</f>
        <v>9.8692200822046487</v>
      </c>
      <c r="T16" s="8">
        <f>IF('BT 250'!AY34*LN(selection!$C$2)+'BT 250'!AZ34&lt;0,0,'BT 250'!AY34*LN(selection!$C$2)+'BT 250'!AZ34)</f>
        <v>6.1273060749088728</v>
      </c>
      <c r="U16" s="8">
        <f>IF('BT 250'!BA34*LN(selection!$C$2)+'BT 250'!BB34&lt;0,0,'BT 250'!BA34*LN(selection!$C$2)+'BT 250'!BB34)</f>
        <v>8.2916325272804841</v>
      </c>
      <c r="V16" s="8">
        <f>10*LOG10(IF(O16=0,0,POWER(10,((O16+$C$50)/10))) +IF(P16=0,0,POWER(10,((P16+$D$50)/10))) +IF(Q16=0,0,POWER(10,((Q16+$E$50)/10))) +IF(R16=0,0,POWER(10,((R16+$F$50)/10))) +IF(S16=0,0,POWER(10,((S16+$G$50)/10))) +IF(T16=0,0,POWER(10,((T16+$H$50)/10))) +IF(U16=0,0,POWER(10,((U16+$I$50)/10))))</f>
        <v>27.384741377439752</v>
      </c>
      <c r="W16" s="8">
        <f>MAX((O16-$C$51)/$C$52,(P16-$D$51)/$D$52,(Q16-$E$51)/$E$52,(R16-$F$51)/$F$52,(S16-$G$51)/$G$52,(T16-$H$51)/$H$52,(U16-$I$51)/$I$52)</f>
        <v>22.014029329170551</v>
      </c>
      <c r="X16" s="8">
        <f>V16-$C$5</f>
        <v>19.384741377439752</v>
      </c>
      <c r="Y16" s="8">
        <f>W16-$C$5</f>
        <v>14.014029329170551</v>
      </c>
      <c r="Z16">
        <f t="shared" si="2"/>
        <v>2</v>
      </c>
    </row>
    <row r="17" spans="1:26" ht="18" customHeight="1" x14ac:dyDescent="0.25">
      <c r="A17" s="28" t="s">
        <v>54</v>
      </c>
      <c r="B17" s="35">
        <f>B16</f>
        <v>2.8294212105225838</v>
      </c>
      <c r="C17" s="8">
        <f t="shared" si="3"/>
        <v>36.320721864137667</v>
      </c>
      <c r="D17" s="8">
        <f t="shared" si="3"/>
        <v>25.644947802918637</v>
      </c>
      <c r="E17" s="8">
        <f t="shared" si="3"/>
        <v>21.432123132480022</v>
      </c>
      <c r="F17" s="8">
        <f t="shared" si="3"/>
        <v>19.006473791602815</v>
      </c>
      <c r="G17" s="8">
        <f t="shared" si="3"/>
        <v>5.869220082204663</v>
      </c>
      <c r="H17" s="8">
        <f t="shared" si="3"/>
        <v>4.1273060749088728</v>
      </c>
      <c r="I17" s="8">
        <f t="shared" si="3"/>
        <v>12.225492581203738</v>
      </c>
      <c r="J17" s="8">
        <f>IF(J16&lt;20,"&lt;20",J16)</f>
        <v>25.095681469246308</v>
      </c>
      <c r="K17" s="8">
        <f>IF(K16&lt;15,"&lt;15",K16)</f>
        <v>19.636400564275473</v>
      </c>
      <c r="L17" s="8">
        <f>IF(J16&lt;20,CONCATENATE("&lt;",20-$C$5),L16)</f>
        <v>17.095681469246308</v>
      </c>
      <c r="M17" s="8">
        <f>IF(K16&lt;15,CONCATENATE("&lt;",15-$C$5),M16)</f>
        <v>11.636400564275473</v>
      </c>
      <c r="O17" s="8">
        <f t="shared" si="5"/>
        <v>39.012667910765131</v>
      </c>
      <c r="P17" s="8">
        <f t="shared" si="5"/>
        <v>24.85777247335723</v>
      </c>
      <c r="Q17" s="8">
        <f t="shared" si="5"/>
        <v>26.241664566612116</v>
      </c>
      <c r="R17" s="8">
        <f t="shared" si="5"/>
        <v>19.303080136127917</v>
      </c>
      <c r="S17" s="8">
        <f t="shared" si="5"/>
        <v>9.8692200822046487</v>
      </c>
      <c r="T17" s="8">
        <f t="shared" si="5"/>
        <v>6.1273060749088728</v>
      </c>
      <c r="U17" s="8">
        <f t="shared" si="5"/>
        <v>8.2916325272804841</v>
      </c>
      <c r="V17" s="8">
        <f>IF(V16&lt;20,"&lt;20",V16)</f>
        <v>27.384741377439752</v>
      </c>
      <c r="W17" s="8">
        <f>IF(W16&lt;15,"&lt;15",W16)</f>
        <v>22.014029329170551</v>
      </c>
      <c r="X17" s="8">
        <f>IF(V16&lt;20,CONCATENATE("&lt;",20-$C$5),X16)</f>
        <v>19.384741377439752</v>
      </c>
      <c r="Y17" s="8">
        <f>IF(W16&lt;15,CONCATENATE("&lt;",15-$C$5),Y16)</f>
        <v>14.014029329170551</v>
      </c>
      <c r="Z17">
        <f t="shared" si="2"/>
        <v>2</v>
      </c>
    </row>
    <row r="18" spans="1:26" ht="18" hidden="1" customHeight="1" x14ac:dyDescent="0.25">
      <c r="A18" s="28">
        <v>315</v>
      </c>
      <c r="B18" s="35">
        <f>$C$2/3600/(PI()/4*(A18/1000)^2)</f>
        <v>1.7822003089711411</v>
      </c>
      <c r="C18" s="8">
        <f>IF('BT 315'!AO14*LN(selection!$C$2)+'BT 315'!AP14+$C$59&lt;0,0,'BT 315'!AO14*LN(selection!$C$2)+'BT 315'!AP14+$C$59)</f>
        <v>41.5780637220602</v>
      </c>
      <c r="D18" s="8">
        <f>IF('BT 315'!AQ14*LN(selection!$C$2)+'BT 315'!AR14+$D$59&lt;0,0,'BT 315'!AQ14*LN(selection!$C$2)+'BT 315'!AR14+$D$59)</f>
        <v>33.578952511681564</v>
      </c>
      <c r="E18" s="8">
        <f>IF('BT 315'!AS14*LN(selection!$C$2)+'BT 315'!AT14+$E$59&lt;0,0,'BT 315'!AS14*LN(selection!$C$2)+'BT 315'!AT14+$E$59)</f>
        <v>21.386549169797902</v>
      </c>
      <c r="F18" s="8">
        <f>IF('BT 315'!AU14*LN(selection!$C$2)+'BT 315'!AV14+$F$59&lt;0,0,'BT 315'!AU14*LN(selection!$C$2)+'BT 315'!AV14+$F$59)</f>
        <v>15.887188584189389</v>
      </c>
      <c r="G18" s="8">
        <f>IF('BT 315'!AW14*LN(selection!$C$2)+'BT 315'!AX14+$G$59&lt;0,0,'BT 315'!AW14*LN(selection!$C$2)+'BT 315'!AX14+$G$59)</f>
        <v>9.8509477796382754</v>
      </c>
      <c r="H18" s="8">
        <f>IF('BT 315'!AY14*LN(selection!$C$2)+'BT 315'!AZ14+$H$59&lt;0,0,'BT 315'!AY14*LN(selection!$C$2)+'BT 315'!AZ14+$H$59)</f>
        <v>11.347641996382727</v>
      </c>
      <c r="I18" s="8">
        <f>IF('BT 315'!BA14*LN(selection!$C$2)+'BT 315'!BB14+$I$59&lt;0,0,'BT 315'!BA14*LN(selection!$C$2)+'BT 315'!BB14+$I$59)</f>
        <v>7.5018831499623531</v>
      </c>
      <c r="J18" s="8">
        <f>10*LOG10(IF(C18=0,0,POWER(10,((C18+$C$50)/10))) +IF(D18=0,0,POWER(10,((D18+$D$50)/10))) +IF(E18=0,0,POWER(10,((E18+$E$50)/10))) +IF(F18=0,0,POWER(10,((F18+$F$50)/10))) +IF(G18=0,0,POWER(10,((G18+$G$50)/10))) +IF(H18=0,0,POWER(10,((H18+$H$50)/10))) +IF(I18=0,0,POWER(10,((I18+$I$50)/10))))</f>
        <v>29.066874162085547</v>
      </c>
      <c r="K18" s="8">
        <f>MAX((C18-$C$51)/$C$52,(D18-$D$51)/$D$52,(E18-$E$51)/$E$52,(F18-$F$51)/$F$52,(G18-$G$51)/$G$52,(H18-$H$51)/$H$52,(I18-$I$51)/$I$52)</f>
        <v>23.203174743743617</v>
      </c>
      <c r="L18" s="8">
        <f>J18-$C$5</f>
        <v>21.066874162085547</v>
      </c>
      <c r="M18" s="8">
        <f>K18-$C$5</f>
        <v>15.203174743743617</v>
      </c>
      <c r="O18" s="8">
        <f>IF('BT 315'!AO34*LN(selection!$C$2)+'BT 315'!AP34&lt;0,0,'BT 315'!AO34*LN(selection!$C$2)+'BT 315'!AP34)</f>
        <v>41.5780637220602</v>
      </c>
      <c r="P18" s="8">
        <f>IF('BT 315'!AQ34*LN(selection!$C$2)+'BT 315'!AR34&lt;0,0,'BT 315'!AQ34*LN(selection!$C$2)+'BT 315'!AR34)</f>
        <v>34.578952511681564</v>
      </c>
      <c r="Q18" s="8">
        <f>IF('BT 315'!AS34*LN(selection!$C$2)+'BT 315'!AT34&lt;0,0,'BT 315'!AS34*LN(selection!$C$2)+'BT 315'!AT34)</f>
        <v>23.386549169797902</v>
      </c>
      <c r="R18" s="8">
        <f>IF('BT 315'!AU34*LN(selection!$C$2)+'BT 315'!AV34&lt;0,0,'BT 315'!AU34*LN(selection!$C$2)+'BT 315'!AV34)</f>
        <v>20.887188584189389</v>
      </c>
      <c r="S18" s="8">
        <f>IF('BT 315'!AW34*LN(selection!$C$2)+'BT 315'!AX34&lt;0,0,'BT 315'!AW34*LN(selection!$C$2)+'BT 315'!AX34)</f>
        <v>14.544489286373128</v>
      </c>
      <c r="T18" s="8">
        <f>IF('BT 315'!AY34*LN(selection!$C$2)+'BT 315'!AZ34&lt;0,0,'BT 315'!AY34*LN(selection!$C$2)+'BT 315'!AZ34)</f>
        <v>13.347641996382713</v>
      </c>
      <c r="U18" s="8">
        <f>IF('BT 315'!BA34*LN(selection!$C$2)+'BT 315'!BB34&lt;0,0,'BT 315'!BA34*LN(selection!$C$2)+'BT 315'!BB34)</f>
        <v>12.788320544383502</v>
      </c>
      <c r="V18" s="8">
        <f>10*LOG10(IF(O18=0,0,POWER(10,((O18+$C$50)/10))) +IF(P18=0,0,POWER(10,((P18+$D$50)/10))) +IF(Q18=0,0,POWER(10,((Q18+$E$50)/10))) +IF(R18=0,0,POWER(10,((R18+$F$50)/10))) +IF(S18=0,0,POWER(10,((S18+$G$50)/10))) +IF(T18=0,0,POWER(10,((T18+$H$50)/10))) +IF(U18=0,0,POWER(10,((U18+$I$50)/10))))</f>
        <v>30.235657856941458</v>
      </c>
      <c r="W18" s="8">
        <f>MAX((O18-$C$51)/$C$52,(P18-$D$51)/$D$52,(Q18-$E$51)/$E$52,(R18-$F$51)/$F$52,(S18-$G$51)/$G$52,(T18-$H$51)/$H$52,(U18-$I$51)/$I$52)</f>
        <v>24.278443560947917</v>
      </c>
      <c r="X18" s="8">
        <f>V18-$C$5</f>
        <v>22.235657856941458</v>
      </c>
      <c r="Y18" s="8">
        <f>W18-$C$5</f>
        <v>16.278443560947917</v>
      </c>
      <c r="Z18">
        <f t="shared" si="2"/>
        <v>2</v>
      </c>
    </row>
    <row r="19" spans="1:26" ht="18" customHeight="1" x14ac:dyDescent="0.25">
      <c r="A19" s="28" t="s">
        <v>55</v>
      </c>
      <c r="B19" s="35">
        <f>B18</f>
        <v>1.7822003089711411</v>
      </c>
      <c r="C19" s="8">
        <f t="shared" si="3"/>
        <v>41.5780637220602</v>
      </c>
      <c r="D19" s="8">
        <f t="shared" si="3"/>
        <v>33.578952511681564</v>
      </c>
      <c r="E19" s="8">
        <f t="shared" si="3"/>
        <v>21.386549169797902</v>
      </c>
      <c r="F19" s="8">
        <f t="shared" si="3"/>
        <v>15.887188584189389</v>
      </c>
      <c r="G19" s="8">
        <f t="shared" si="3"/>
        <v>9.8509477796382754</v>
      </c>
      <c r="H19" s="8">
        <f t="shared" si="3"/>
        <v>11.347641996382727</v>
      </c>
      <c r="I19" s="8">
        <f t="shared" si="3"/>
        <v>7.5018831499623531</v>
      </c>
      <c r="J19" s="8">
        <f>IF(J18&lt;20,"&lt;20",J18)</f>
        <v>29.066874162085547</v>
      </c>
      <c r="K19" s="8">
        <f>IF(K18&lt;15,"&lt;15",K18)</f>
        <v>23.203174743743617</v>
      </c>
      <c r="L19" s="8">
        <f>IF(J18&lt;20,CONCATENATE("&lt;",20-$C$5),L18)</f>
        <v>21.066874162085547</v>
      </c>
      <c r="M19" s="8">
        <f>IF(K18&lt;15,CONCATENATE("&lt;",15-$C$5),M18)</f>
        <v>15.203174743743617</v>
      </c>
      <c r="O19" s="8">
        <f t="shared" si="5"/>
        <v>41.5780637220602</v>
      </c>
      <c r="P19" s="8">
        <f t="shared" si="5"/>
        <v>34.578952511681564</v>
      </c>
      <c r="Q19" s="8">
        <f t="shared" si="5"/>
        <v>23.386549169797902</v>
      </c>
      <c r="R19" s="8">
        <f t="shared" si="5"/>
        <v>20.887188584189389</v>
      </c>
      <c r="S19" s="8">
        <f t="shared" si="5"/>
        <v>14.544489286373128</v>
      </c>
      <c r="T19" s="8">
        <f t="shared" si="5"/>
        <v>13.347641996382713</v>
      </c>
      <c r="U19" s="8">
        <f t="shared" si="5"/>
        <v>12.788320544383502</v>
      </c>
      <c r="V19" s="8">
        <f>IF(V18&lt;20,"&lt;20",V18)</f>
        <v>30.235657856941458</v>
      </c>
      <c r="W19" s="8">
        <f>IF(W18&lt;15,"&lt;15",W18)</f>
        <v>24.278443560947917</v>
      </c>
      <c r="X19" s="8">
        <f>IF(V18&lt;20,CONCATENATE("&lt;",20-$C$5),X18)</f>
        <v>22.235657856941458</v>
      </c>
      <c r="Y19" s="8">
        <f>IF(W18&lt;15,CONCATENATE("&lt;",15-$C$5),Y18)</f>
        <v>16.278443560947917</v>
      </c>
      <c r="Z19">
        <f t="shared" si="2"/>
        <v>2</v>
      </c>
    </row>
    <row r="20" spans="1:26" ht="18" hidden="1" customHeight="1" x14ac:dyDescent="0.25">
      <c r="A20" s="28">
        <v>355</v>
      </c>
      <c r="B20" s="35">
        <f>$C$2/3600/(PI()/4*(A20/1000)^2)</f>
        <v>1.4032043297572823</v>
      </c>
      <c r="C20" s="8">
        <f>IF('BT 355'!AO14*LN(selection!$C$2)+'BT 355'!AP14+$C$59&lt;0,0,'BT 355'!AO14*LN(selection!$C$2)+'BT 355'!AP14+$C$59)</f>
        <v>37.592784370224521</v>
      </c>
      <c r="D20" s="8">
        <f>IF('BT 355'!AQ14*LN(selection!$C$2)+'BT 355'!AR14+$D$59&lt;0,0,'BT 355'!AQ14*LN(selection!$C$2)+'BT 355'!AR14+$D$59)</f>
        <v>30.424217802948831</v>
      </c>
      <c r="E20" s="8">
        <f>IF('BT 355'!AS14*LN(selection!$C$2)+'BT 355'!AT14+$E$59&lt;0,0,'BT 355'!AS14*LN(selection!$C$2)+'BT 355'!AT14+$E$59)</f>
        <v>23.736075035689243</v>
      </c>
      <c r="F20" s="8">
        <f>IF('BT 355'!AU14*LN(selection!$C$2)+'BT 355'!AV14+$F$59&lt;0,0,'BT 355'!AU14*LN(selection!$C$2)+'BT 355'!AV14+$F$59)</f>
        <v>15.358084856736781</v>
      </c>
      <c r="G20" s="8">
        <f>IF('BT 355'!AW14*LN(selection!$C$2)+'BT 355'!AX14+$G$59&lt;0,0,'BT 355'!AW14*LN(selection!$C$2)+'BT 355'!AX14+$G$59)</f>
        <v>11.510375180379441</v>
      </c>
      <c r="H20" s="8">
        <f>IF('BT 355'!AY14*LN(selection!$C$2)+'BT 355'!AZ14+$H$59&lt;0,0,'BT 355'!AY14*LN(selection!$C$2)+'BT 355'!AZ14+$H$59)</f>
        <v>14.049756021865822</v>
      </c>
      <c r="I20" s="8">
        <f>IF('BT 355'!BA14*LN(selection!$C$2)+'BT 355'!BB14+$I$59&lt;0,0,'BT 355'!BA14*LN(selection!$C$2)+'BT 355'!BB14+$I$59)</f>
        <v>11.288203722939144</v>
      </c>
      <c r="J20" s="8">
        <f>10*LOG10(IF(C20=0,0,POWER(10,((C20+$C$50)/10))) +IF(D20=0,0,POWER(10,((D20+$D$50)/10))) +IF(E20=0,0,POWER(10,((E20+$E$50)/10))) +IF(F20=0,0,POWER(10,((F20+$F$50)/10))) +IF(G20=0,0,POWER(10,((G20+$G$50)/10))) +IF(H20=0,0,POWER(10,((H20+$H$50)/10))) +IF(I20=0,0,POWER(10,((I20+$I$50)/10))))</f>
        <v>27.005268440180224</v>
      </c>
      <c r="K20" s="8">
        <f>MAX((C20-$C$51)/$C$52,(D20-$D$51)/$D$52,(E20-$E$51)/$E$52,(F20-$F$51)/$F$52,(G20-$G$51)/$G$52,(H20-$H$51)/$H$52,(I20-$I$51)/$I$52)</f>
        <v>19.810986884891214</v>
      </c>
      <c r="L20" s="8">
        <f>J20-$C$5</f>
        <v>19.005268440180224</v>
      </c>
      <c r="M20" s="8">
        <f>K20-$C$5</f>
        <v>11.810986884891214</v>
      </c>
      <c r="O20" s="8">
        <f>IF('BT 355'!AO34*LN(selection!$C$2)+'BT 355'!AP34&lt;0,0,'BT 355'!AO34*LN(selection!$C$2)+'BT 355'!AP34)</f>
        <v>36.240214832854875</v>
      </c>
      <c r="P20" s="8">
        <f>IF('BT 355'!AQ34*LN(selection!$C$2)+'BT 355'!AR34&lt;0,0,'BT 355'!AQ34*LN(selection!$C$2)+'BT 355'!AR34)</f>
        <v>30.495111979446115</v>
      </c>
      <c r="Q20" s="8">
        <f>IF('BT 355'!AS34*LN(selection!$C$2)+'BT 355'!AT34&lt;0,0,'BT 355'!AS34*LN(selection!$C$2)+'BT 355'!AT34)</f>
        <v>27.123101469539613</v>
      </c>
      <c r="R20" s="8">
        <f>IF('BT 355'!AU34*LN(selection!$C$2)+'BT 355'!AV34&lt;0,0,'BT 355'!AU34*LN(selection!$C$2)+'BT 355'!AV34)</f>
        <v>19.258776886639502</v>
      </c>
      <c r="S20" s="8">
        <f>IF('BT 355'!AW34*LN(selection!$C$2)+'BT 355'!AX34&lt;0,0,'BT 355'!AW34*LN(selection!$C$2)+'BT 355'!AX34)</f>
        <v>17.258776886639506</v>
      </c>
      <c r="T20" s="8">
        <f>IF('BT 355'!AY34*LN(selection!$C$2)+'BT 355'!AZ34&lt;0,0,'BT 355'!AY34*LN(selection!$C$2)+'BT 355'!AZ34)</f>
        <v>14.447522290492657</v>
      </c>
      <c r="U20" s="8">
        <f>IF('BT 355'!BA34*LN(selection!$C$2)+'BT 355'!BB34&lt;0,0,'BT 355'!BA34*LN(selection!$C$2)+'BT 355'!BB34)</f>
        <v>12.447522290492664</v>
      </c>
      <c r="V20" s="8">
        <f>10*LOG10(IF(O20=0,0,POWER(10,((O20+$C$50)/10))) +IF(P20=0,0,POWER(10,((P20+$D$50)/10))) +IF(Q20=0,0,POWER(10,((Q20+$E$50)/10))) +IF(R20=0,0,POWER(10,((R20+$F$50)/10))) +IF(S20=0,0,POWER(10,((S20+$G$50)/10))) +IF(T20=0,0,POWER(10,((T20+$H$50)/10))) +IF(U20=0,0,POWER(10,((U20+$I$50)/10))))</f>
        <v>28.499703977704456</v>
      </c>
      <c r="W20" s="8">
        <f>MAX((O20-$C$51)/$C$52,(P20-$D$51)/$D$52,(Q20-$E$51)/$E$52,(R20-$F$51)/$F$52,(S20-$G$51)/$G$52,(T20-$H$51)/$H$52,(U20-$I$51)/$I$52)</f>
        <v>22.9189953486033</v>
      </c>
      <c r="X20" s="8">
        <f>V20-$C$5</f>
        <v>20.499703977704456</v>
      </c>
      <c r="Y20" s="8">
        <f>W20-$C$5</f>
        <v>14.9189953486033</v>
      </c>
      <c r="Z20">
        <f t="shared" si="2"/>
        <v>1</v>
      </c>
    </row>
    <row r="21" spans="1:26" ht="18" customHeight="1" x14ac:dyDescent="0.25">
      <c r="A21" s="28" t="s">
        <v>56</v>
      </c>
      <c r="B21" s="35">
        <f>B20</f>
        <v>1.4032043297572823</v>
      </c>
      <c r="C21" s="8">
        <f t="shared" si="3"/>
        <v>37.592784370224521</v>
      </c>
      <c r="D21" s="8">
        <f t="shared" si="3"/>
        <v>30.424217802948831</v>
      </c>
      <c r="E21" s="8">
        <f t="shared" si="3"/>
        <v>23.736075035689243</v>
      </c>
      <c r="F21" s="8">
        <f t="shared" si="3"/>
        <v>15.358084856736781</v>
      </c>
      <c r="G21" s="8">
        <f t="shared" si="3"/>
        <v>11.510375180379441</v>
      </c>
      <c r="H21" s="8">
        <f t="shared" si="3"/>
        <v>14.049756021865822</v>
      </c>
      <c r="I21" s="8">
        <f t="shared" si="3"/>
        <v>11.288203722939144</v>
      </c>
      <c r="J21" s="8">
        <f>IF(J20&lt;20,"&lt;20",J20)</f>
        <v>27.005268440180224</v>
      </c>
      <c r="K21" s="8">
        <f>IF(K20&lt;15,"&lt;15",K20)</f>
        <v>19.810986884891214</v>
      </c>
      <c r="L21" s="8">
        <f>IF(J20&lt;20,CONCATENATE("&lt;",20-$C$5),L20)</f>
        <v>19.005268440180224</v>
      </c>
      <c r="M21" s="8">
        <f>IF(K20&lt;15,CONCATENATE("&lt;",15-$C$5),M20)</f>
        <v>11.810986884891214</v>
      </c>
      <c r="O21" s="8">
        <f t="shared" si="5"/>
        <v>36.240214832854875</v>
      </c>
      <c r="P21" s="8">
        <f t="shared" si="5"/>
        <v>30.495111979446115</v>
      </c>
      <c r="Q21" s="8">
        <f t="shared" si="5"/>
        <v>27.123101469539613</v>
      </c>
      <c r="R21" s="8">
        <f t="shared" si="5"/>
        <v>19.258776886639502</v>
      </c>
      <c r="S21" s="8">
        <f t="shared" si="5"/>
        <v>17.258776886639506</v>
      </c>
      <c r="T21" s="8">
        <f t="shared" si="5"/>
        <v>14.447522290492657</v>
      </c>
      <c r="U21" s="8">
        <f t="shared" si="5"/>
        <v>12.447522290492664</v>
      </c>
      <c r="V21" s="8">
        <f>IF(V20&lt;20,"&lt;20",V20)</f>
        <v>28.499703977704456</v>
      </c>
      <c r="W21" s="8">
        <f>IF(W20&lt;15,"&lt;15",W20)</f>
        <v>22.9189953486033</v>
      </c>
      <c r="X21" s="8">
        <f>IF(V20&lt;20,CONCATENATE("&lt;",20-$C$5),X20)</f>
        <v>20.499703977704456</v>
      </c>
      <c r="Y21" s="8">
        <f>IF(W20&lt;15,CONCATENATE("&lt;",15-$C$5),Y20)</f>
        <v>14.9189953486033</v>
      </c>
      <c r="Z21">
        <f t="shared" si="2"/>
        <v>1</v>
      </c>
    </row>
    <row r="22" spans="1:26" ht="18" hidden="1" customHeight="1" x14ac:dyDescent="0.25">
      <c r="A22" s="28">
        <v>400</v>
      </c>
      <c r="B22" s="35">
        <f>$C$2/3600/(PI()/4*(A22/1000)^2)</f>
        <v>1.1052426603603842</v>
      </c>
      <c r="C22" s="8">
        <f>IF('BT 400'!AO14*LN(selection!$C$2)+'BT 400'!AP14+$C$59&lt;0,0,'BT 400'!AO14*LN(selection!$C$2)+'BT 400'!AP14+$C$59)</f>
        <v>31.819914871146963</v>
      </c>
      <c r="D22" s="8">
        <f>IF('BT 400'!AQ14*LN(selection!$C$2)+'BT 400'!AR14+$D$59&lt;0,0,'BT 400'!AQ14*LN(selection!$C$2)+'BT 400'!AR14+$D$59)</f>
        <v>15.964404388389497</v>
      </c>
      <c r="E22" s="8">
        <f>IF('BT 400'!AS14*LN(selection!$C$2)+'BT 400'!AT14+$E$59&lt;0,0,'BT 400'!AS14*LN(selection!$C$2)+'BT 400'!AT14+$E$59)</f>
        <v>15.424253975208089</v>
      </c>
      <c r="F22" s="8">
        <f>IF('BT 400'!AU14*LN(selection!$C$2)+'BT 400'!AV14+$F$59&lt;0,0,'BT 400'!AU14*LN(selection!$C$2)+'BT 400'!AV14+$F$59)</f>
        <v>3.7798684926782045</v>
      </c>
      <c r="G22" s="8">
        <f>IF('BT 400'!AW14*LN(selection!$C$2)+'BT 400'!AX14+$G$59&lt;0,0,'BT 400'!AW14*LN(selection!$C$2)+'BT 400'!AX14+$G$59)</f>
        <v>1.384370318433767</v>
      </c>
      <c r="H22" s="8">
        <f>IF('BT 400'!AY14*LN(selection!$C$2)+'BT 400'!AZ14+$H$59&lt;0,0,'BT 400'!AY14*LN(selection!$C$2)+'BT 400'!AZ14+$H$59)</f>
        <v>8.857677179204849</v>
      </c>
      <c r="I22" s="8">
        <f>IF('BT 400'!BA14*LN(selection!$C$2)+'BT 400'!BB14+$I$59&lt;0,0,'BT 400'!BA14*LN(selection!$C$2)+'BT 400'!BB14+$I$59)</f>
        <v>6.2398808011911839</v>
      </c>
      <c r="J22" s="8">
        <f>10*LOG10(IF(C22=0,0,POWER(10,((C22+$C$50)/10))) +IF(D22=0,0,POWER(10,((D22+$D$50)/10))) +IF(E22=0,0,POWER(10,((E22+$E$50)/10))) +IF(F22=0,0,POWER(10,((F22+$F$50)/10))) +IF(G22=0,0,POWER(10,((G22+$G$50)/10))) +IF(H22=0,0,POWER(10,((H22+$H$50)/10))) +IF(I22=0,0,POWER(10,((I22+$I$50)/10))))</f>
        <v>18.842737794038104</v>
      </c>
      <c r="K22" s="8">
        <f>MAX((C22-$C$51)/$C$52,(D22-$D$51)/$D$52,(E22-$E$51)/$E$52,(F22-$F$51)/$F$52,(G22-$G$51)/$G$52,(H22-$H$51)/$H$52,(I22-$I$51)/$I$52)</f>
        <v>14.592855784590098</v>
      </c>
      <c r="L22" s="8">
        <f>J22-$C$5</f>
        <v>10.842737794038104</v>
      </c>
      <c r="M22" s="8">
        <f>K22-$C$5</f>
        <v>6.5928557845900979</v>
      </c>
      <c r="O22" s="8">
        <f>IF('BT 400'!AO34*LN(selection!$C$2)+'BT 400'!AP34&lt;0,0,'BT 400'!AO34*LN(selection!$C$2)+'BT 400'!AP34)</f>
        <v>30.819914871146963</v>
      </c>
      <c r="P22" s="8">
        <f>IF('BT 400'!AQ34*LN(selection!$C$2)+'BT 400'!AR34&lt;0,0,'BT 400'!AQ34*LN(selection!$C$2)+'BT 400'!AR34)</f>
        <v>11.530981184392772</v>
      </c>
      <c r="Q22" s="8">
        <f>IF('BT 400'!AS34*LN(selection!$C$2)+'BT 400'!AT34&lt;0,0,'BT 400'!AS34*LN(selection!$C$2)+'BT 400'!AT34)</f>
        <v>13.990830771211364</v>
      </c>
      <c r="R22" s="8">
        <f>IF('BT 400'!AU34*LN(selection!$C$2)+'BT 400'!AV34&lt;0,0,'BT 400'!AU34*LN(selection!$C$2)+'BT 400'!AV34)</f>
        <v>3.3464452886814513</v>
      </c>
      <c r="S22" s="8">
        <f>IF('BT 400'!AW34*LN(selection!$C$2)+'BT 400'!AX34&lt;0,0,'BT 400'!AW34*LN(selection!$C$2)+'BT 400'!AX34)</f>
        <v>6.3976648706918553</v>
      </c>
      <c r="T22" s="8">
        <f>IF('BT 400'!AY34*LN(selection!$C$2)+'BT 400'!AZ34&lt;0,0,'BT 400'!AY34*LN(selection!$C$2)+'BT 400'!AZ34)</f>
        <v>7.2398808011912053</v>
      </c>
      <c r="U22" s="8">
        <f>IF('BT 400'!BA34*LN(selection!$C$2)+'BT 400'!BB34&lt;0,0,'BT 400'!BA34*LN(selection!$C$2)+'BT 400'!BB34)</f>
        <v>9.8709717314629586</v>
      </c>
      <c r="V22" s="8">
        <f>10*LOG10(IF(O22=0,0,POWER(10,((O22+$C$50)/10))) +IF(P22=0,0,POWER(10,((P22+$D$50)/10))) +IF(Q22=0,0,POWER(10,((Q22+$E$50)/10))) +IF(R22=0,0,POWER(10,((R22+$F$50)/10))) +IF(S22=0,0,POWER(10,((S22+$G$50)/10))) +IF(T22=0,0,POWER(10,((T22+$H$50)/10))) +IF(U22=0,0,POWER(10,((U22+$I$50)/10))))</f>
        <v>18.177253468492552</v>
      </c>
      <c r="W22" s="8">
        <f>MAX((O22-$C$51)/$C$52,(P22-$D$51)/$D$52,(Q22-$E$51)/$E$52,(R22-$F$51)/$F$52,(S22-$G$51)/$G$52,(T22-$H$51)/$H$52,(U22-$I$51)/$I$52)</f>
        <v>17.350457991711611</v>
      </c>
      <c r="X22" s="8">
        <f>V22-$C$5</f>
        <v>10.177253468492552</v>
      </c>
      <c r="Y22" s="8">
        <f>W22-$C$5</f>
        <v>9.3504579917116111</v>
      </c>
      <c r="Z22">
        <f t="shared" si="2"/>
        <v>1</v>
      </c>
    </row>
    <row r="23" spans="1:26" ht="18" customHeight="1" x14ac:dyDescent="0.25">
      <c r="A23" s="28" t="s">
        <v>57</v>
      </c>
      <c r="B23" s="35">
        <f>B22</f>
        <v>1.1052426603603842</v>
      </c>
      <c r="C23" s="8">
        <f t="shared" si="3"/>
        <v>31.819914871146963</v>
      </c>
      <c r="D23" s="8">
        <f t="shared" si="3"/>
        <v>15.964404388389497</v>
      </c>
      <c r="E23" s="8">
        <f t="shared" si="3"/>
        <v>15.424253975208089</v>
      </c>
      <c r="F23" s="8">
        <f t="shared" si="3"/>
        <v>3.7798684926782045</v>
      </c>
      <c r="G23" s="8">
        <f t="shared" si="3"/>
        <v>1.384370318433767</v>
      </c>
      <c r="H23" s="8">
        <f t="shared" si="3"/>
        <v>8.857677179204849</v>
      </c>
      <c r="I23" s="8">
        <f t="shared" si="3"/>
        <v>6.2398808011911839</v>
      </c>
      <c r="J23" s="8" t="str">
        <f>IF(J22&lt;20,"&lt;20",J22)</f>
        <v>&lt;20</v>
      </c>
      <c r="K23" s="8" t="str">
        <f>IF(K22&lt;15,"&lt;15",K22)</f>
        <v>&lt;15</v>
      </c>
      <c r="L23" s="8" t="str">
        <f>IF(J22&lt;20,CONCATENATE("&lt;",20-$C$5),L22)</f>
        <v>&lt;12</v>
      </c>
      <c r="M23" s="8" t="str">
        <f>IF(K22&lt;15,CONCATENATE("&lt;",15-$C$5),M22)</f>
        <v>&lt;7</v>
      </c>
      <c r="O23" s="8">
        <f t="shared" si="5"/>
        <v>30.819914871146963</v>
      </c>
      <c r="P23" s="8">
        <f t="shared" si="5"/>
        <v>11.530981184392772</v>
      </c>
      <c r="Q23" s="8">
        <f t="shared" si="5"/>
        <v>13.990830771211364</v>
      </c>
      <c r="R23" s="8">
        <f t="shared" si="5"/>
        <v>3.3464452886814513</v>
      </c>
      <c r="S23" s="8">
        <f t="shared" si="5"/>
        <v>6.3976648706918553</v>
      </c>
      <c r="T23" s="8">
        <f t="shared" si="5"/>
        <v>7.2398808011912053</v>
      </c>
      <c r="U23" s="8">
        <f t="shared" si="5"/>
        <v>9.8709717314629586</v>
      </c>
      <c r="V23" s="8" t="str">
        <f>IF(V22&lt;20,"&lt;20",V22)</f>
        <v>&lt;20</v>
      </c>
      <c r="W23" s="8">
        <f>IF(W22&lt;15,"&lt;15",W22)</f>
        <v>17.350457991711611</v>
      </c>
      <c r="X23" s="8" t="str">
        <f>IF(V22&lt;20,CONCATENATE("&lt;",20-$C$5),X22)</f>
        <v>&lt;12</v>
      </c>
      <c r="Y23" s="8">
        <f>IF(W22&lt;15,CONCATENATE("&lt;",15-$C$5),Y22)</f>
        <v>9.3504579917116111</v>
      </c>
      <c r="Z23">
        <f t="shared" si="2"/>
        <v>1</v>
      </c>
    </row>
    <row r="49" spans="1:25" hidden="1" x14ac:dyDescent="0.25">
      <c r="A49" s="1"/>
      <c r="B49" s="1" t="s">
        <v>6</v>
      </c>
      <c r="C49" s="1" t="s">
        <v>7</v>
      </c>
      <c r="D49" s="1" t="s">
        <v>8</v>
      </c>
      <c r="E49" s="1" t="s">
        <v>9</v>
      </c>
      <c r="F49" s="1" t="s">
        <v>10</v>
      </c>
      <c r="G49" s="1" t="s">
        <v>11</v>
      </c>
      <c r="H49" s="1" t="s">
        <v>12</v>
      </c>
      <c r="I49" s="1" t="s">
        <v>13</v>
      </c>
    </row>
    <row r="50" spans="1:25" hidden="1" x14ac:dyDescent="0.25">
      <c r="A50" s="30" t="s">
        <v>5</v>
      </c>
      <c r="B50" s="1" t="s">
        <v>14</v>
      </c>
      <c r="C50" s="1">
        <v>-16.100000000000001</v>
      </c>
      <c r="D50" s="1">
        <v>-8.6</v>
      </c>
      <c r="E50" s="1">
        <v>-3.2</v>
      </c>
      <c r="F50" s="1">
        <v>0</v>
      </c>
      <c r="G50" s="1">
        <v>1.2</v>
      </c>
      <c r="H50" s="1">
        <v>1</v>
      </c>
      <c r="I50" s="1">
        <v>-1.1000000000000001</v>
      </c>
    </row>
    <row r="51" spans="1:25" hidden="1" x14ac:dyDescent="0.25">
      <c r="A51" s="30" t="s">
        <v>18</v>
      </c>
      <c r="B51" s="1" t="s">
        <v>23</v>
      </c>
      <c r="C51" s="1">
        <v>22</v>
      </c>
      <c r="D51" s="1">
        <v>12</v>
      </c>
      <c r="E51" s="1">
        <v>4.8</v>
      </c>
      <c r="F51" s="1">
        <v>0</v>
      </c>
      <c r="G51" s="1">
        <v>-3.5</v>
      </c>
      <c r="H51" s="1">
        <v>-6.1</v>
      </c>
      <c r="I51" s="1">
        <v>-8</v>
      </c>
    </row>
    <row r="52" spans="1:25" hidden="1" x14ac:dyDescent="0.25">
      <c r="A52" s="30"/>
      <c r="B52" s="1" t="s">
        <v>24</v>
      </c>
      <c r="C52" s="1">
        <v>0.87</v>
      </c>
      <c r="D52" s="1">
        <v>0.93</v>
      </c>
      <c r="E52" s="1">
        <v>0.97399999999999998</v>
      </c>
      <c r="F52" s="1">
        <v>1</v>
      </c>
      <c r="G52" s="1">
        <v>1.0149999999999999</v>
      </c>
      <c r="H52" s="1">
        <v>1.0249999999999999</v>
      </c>
      <c r="I52" s="1">
        <v>1.03</v>
      </c>
    </row>
    <row r="53" spans="1:25" hidden="1" x14ac:dyDescent="0.25">
      <c r="A53" s="30"/>
    </row>
    <row r="54" spans="1:25" hidden="1" x14ac:dyDescent="0.25">
      <c r="A54" s="30" t="s">
        <v>45</v>
      </c>
      <c r="C54" s="1" t="s">
        <v>7</v>
      </c>
      <c r="D54" s="1" t="s">
        <v>8</v>
      </c>
      <c r="E54" s="1" t="s">
        <v>9</v>
      </c>
      <c r="F54" s="1" t="s">
        <v>19</v>
      </c>
      <c r="G54" s="1" t="s">
        <v>20</v>
      </c>
      <c r="H54" s="1" t="s">
        <v>21</v>
      </c>
      <c r="I54" s="1" t="s">
        <v>22</v>
      </c>
      <c r="Y54" s="1"/>
    </row>
    <row r="55" spans="1:25" hidden="1" x14ac:dyDescent="0.25">
      <c r="A55" s="30" t="s">
        <v>46</v>
      </c>
      <c r="C55" s="1">
        <v>-3</v>
      </c>
      <c r="D55" s="1">
        <v>-7</v>
      </c>
      <c r="E55" s="1">
        <v>-12</v>
      </c>
      <c r="F55" s="1">
        <v>-15</v>
      </c>
      <c r="G55" s="1">
        <v>-20</v>
      </c>
      <c r="H55" s="1">
        <v>-20</v>
      </c>
      <c r="I55" s="1">
        <v>-15</v>
      </c>
      <c r="Y55" s="1"/>
    </row>
    <row r="56" spans="1:25" hidden="1" x14ac:dyDescent="0.25">
      <c r="A56" s="30" t="s">
        <v>47</v>
      </c>
      <c r="C56" s="1">
        <v>-4</v>
      </c>
      <c r="D56" s="1">
        <v>-12</v>
      </c>
      <c r="E56" s="1">
        <v>-20</v>
      </c>
      <c r="F56" s="1">
        <v>-25</v>
      </c>
      <c r="G56" s="1">
        <v>-23</v>
      </c>
      <c r="H56" s="1">
        <v>-22</v>
      </c>
      <c r="I56" s="1">
        <v>-15</v>
      </c>
      <c r="Y56" s="1"/>
    </row>
    <row r="57" spans="1:25" hidden="1" x14ac:dyDescent="0.25">
      <c r="A57" s="30"/>
    </row>
    <row r="58" spans="1:25" hidden="1" x14ac:dyDescent="0.25">
      <c r="A58" s="30" t="s">
        <v>51</v>
      </c>
      <c r="C58" s="1">
        <f>IF($C$4="no",0,C55)</f>
        <v>0</v>
      </c>
      <c r="D58" s="1">
        <f t="shared" ref="D58:I59" si="6">IF($C$4="no",0,D55)</f>
        <v>0</v>
      </c>
      <c r="E58" s="1">
        <f t="shared" si="6"/>
        <v>0</v>
      </c>
      <c r="F58" s="1">
        <f t="shared" si="6"/>
        <v>0</v>
      </c>
      <c r="G58" s="1">
        <f t="shared" si="6"/>
        <v>0</v>
      </c>
      <c r="H58" s="1">
        <f t="shared" si="6"/>
        <v>0</v>
      </c>
      <c r="I58" s="1">
        <f t="shared" si="6"/>
        <v>0</v>
      </c>
    </row>
    <row r="59" spans="1:25" hidden="1" x14ac:dyDescent="0.25">
      <c r="C59" s="1">
        <f>IF($C$4="no",0,C56)</f>
        <v>0</v>
      </c>
      <c r="D59" s="1">
        <f t="shared" si="6"/>
        <v>0</v>
      </c>
      <c r="E59" s="1">
        <f t="shared" si="6"/>
        <v>0</v>
      </c>
      <c r="F59" s="1">
        <f t="shared" si="6"/>
        <v>0</v>
      </c>
      <c r="G59" s="1">
        <f t="shared" si="6"/>
        <v>0</v>
      </c>
      <c r="H59" s="1">
        <f t="shared" si="6"/>
        <v>0</v>
      </c>
      <c r="I59" s="1">
        <f t="shared" si="6"/>
        <v>0</v>
      </c>
    </row>
  </sheetData>
  <sheetProtection algorithmName="SHA-512" hashValue="VcqQLA2nVzgUQgpEOvxogPaX+Fqz7vlWQAl8jIpQzdIA8UeUJLr+akJbIXlNXFFGjIDi7xMMKaXl8qHUnE26uw==" saltValue="vFlMykT5/DmasECXEG48vw==" spinCount="100000" sheet="1" objects="1" scenarios="1"/>
  <mergeCells count="9">
    <mergeCell ref="O7:Y7"/>
    <mergeCell ref="X8:Y8"/>
    <mergeCell ref="C7:M7"/>
    <mergeCell ref="C8:I8"/>
    <mergeCell ref="B8:B9"/>
    <mergeCell ref="J8:K8"/>
    <mergeCell ref="O8:U8"/>
    <mergeCell ref="V8:W8"/>
    <mergeCell ref="L8:M8"/>
  </mergeCells>
  <conditionalFormatting sqref="C11:M11 O11:Y11">
    <cfRule type="expression" dxfId="6" priority="7">
      <formula>ISODD($Z11)</formula>
    </cfRule>
  </conditionalFormatting>
  <conditionalFormatting sqref="C13:M13 O13:Y13">
    <cfRule type="expression" dxfId="5" priority="6">
      <formula>ISODD($Z13)</formula>
    </cfRule>
  </conditionalFormatting>
  <conditionalFormatting sqref="C15:M15 O15:Y15">
    <cfRule type="expression" dxfId="4" priority="5">
      <formula>ISODD($Z15)</formula>
    </cfRule>
  </conditionalFormatting>
  <conditionalFormatting sqref="C17:M17 O17:Y17">
    <cfRule type="expression" dxfId="3" priority="4">
      <formula>ISODD($Z17)</formula>
    </cfRule>
  </conditionalFormatting>
  <conditionalFormatting sqref="C19:M19 O19:Y19">
    <cfRule type="expression" dxfId="2" priority="3">
      <formula>ISODD($Z19)</formula>
    </cfRule>
  </conditionalFormatting>
  <conditionalFormatting sqref="C21:M21 O21:Y21">
    <cfRule type="expression" dxfId="1" priority="2">
      <formula>ISODD($Z21)</formula>
    </cfRule>
  </conditionalFormatting>
  <conditionalFormatting sqref="C23:M23 O23:Y23">
    <cfRule type="expression" dxfId="0" priority="1">
      <formula>ISODD($Z23)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list!$B$1:$B$2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5"/>
  <sheetViews>
    <sheetView topLeftCell="V1" zoomScale="70" zoomScaleNormal="70" workbookViewId="0">
      <selection activeCell="AP15" sqref="AP15"/>
    </sheetView>
  </sheetViews>
  <sheetFormatPr defaultRowHeight="15" x14ac:dyDescent="0.25"/>
  <cols>
    <col min="1" max="10" width="9.140625" style="1"/>
    <col min="11" max="12" width="9.140625" style="2"/>
    <col min="14" max="19" width="9.140625" style="1"/>
    <col min="20" max="20" width="11.85546875" style="1" customWidth="1"/>
    <col min="21" max="21" width="9.140625" style="1"/>
    <col min="22" max="22" width="11.140625" style="1" customWidth="1"/>
    <col min="23" max="24" width="9.140625" style="1"/>
    <col min="25" max="25" width="12" style="1" bestFit="1" customWidth="1"/>
    <col min="26" max="27" width="9.140625" style="1"/>
    <col min="28" max="28" width="11" style="1" customWidth="1"/>
    <col min="29" max="29" width="9.140625" customWidth="1"/>
    <col min="30" max="36" width="9.140625" style="2" customWidth="1"/>
    <col min="37" max="38" width="9.140625" customWidth="1"/>
    <col min="42" max="42" width="9.140625" customWidth="1"/>
    <col min="46" max="46" width="10.7109375" customWidth="1"/>
    <col min="48" max="48" width="10.7109375" customWidth="1"/>
    <col min="54" max="54" width="10" customWidth="1"/>
  </cols>
  <sheetData>
    <row r="1" spans="1:54" ht="23.25" x14ac:dyDescent="0.35">
      <c r="A1" s="6" t="s">
        <v>4</v>
      </c>
      <c r="O1" s="5" t="s">
        <v>28</v>
      </c>
      <c r="AD1" s="12" t="s">
        <v>29</v>
      </c>
    </row>
    <row r="2" spans="1:54" x14ac:dyDescent="0.25">
      <c r="B2" s="10"/>
      <c r="C2" s="10"/>
      <c r="D2" s="46" t="s">
        <v>3</v>
      </c>
      <c r="E2" s="46"/>
      <c r="F2" s="46"/>
      <c r="G2" s="46"/>
      <c r="H2" s="46"/>
      <c r="I2" s="46"/>
      <c r="J2" s="46"/>
      <c r="K2" s="37" t="s">
        <v>15</v>
      </c>
      <c r="L2" s="38"/>
      <c r="N2" s="7"/>
      <c r="O2" s="48" t="s">
        <v>7</v>
      </c>
      <c r="P2" s="48"/>
      <c r="Q2" s="48" t="s">
        <v>8</v>
      </c>
      <c r="R2" s="48"/>
      <c r="S2" s="48" t="s">
        <v>9</v>
      </c>
      <c r="T2" s="48"/>
      <c r="U2" s="48" t="s">
        <v>19</v>
      </c>
      <c r="V2" s="48"/>
      <c r="W2" s="48" t="s">
        <v>20</v>
      </c>
      <c r="X2" s="48"/>
      <c r="Y2" s="48" t="s">
        <v>21</v>
      </c>
      <c r="Z2" s="48"/>
      <c r="AA2" s="48" t="s">
        <v>22</v>
      </c>
      <c r="AB2" s="48"/>
      <c r="AD2" s="49" t="s">
        <v>32</v>
      </c>
      <c r="AE2" s="49"/>
      <c r="AF2" s="49"/>
      <c r="AG2" s="49"/>
      <c r="AH2" s="49"/>
      <c r="AI2" s="49"/>
      <c r="AJ2" s="49"/>
      <c r="AK2" s="37" t="s">
        <v>15</v>
      </c>
      <c r="AL2" s="38"/>
      <c r="AO2" s="48" t="s">
        <v>7</v>
      </c>
      <c r="AP2" s="48"/>
      <c r="AQ2" s="48" t="s">
        <v>8</v>
      </c>
      <c r="AR2" s="48"/>
      <c r="AS2" s="48" t="s">
        <v>9</v>
      </c>
      <c r="AT2" s="48"/>
      <c r="AU2" s="48" t="s">
        <v>19</v>
      </c>
      <c r="AV2" s="48"/>
      <c r="AW2" s="48" t="s">
        <v>20</v>
      </c>
      <c r="AX2" s="48"/>
      <c r="AY2" s="48" t="s">
        <v>21</v>
      </c>
      <c r="AZ2" s="48"/>
      <c r="BA2" s="48" t="s">
        <v>22</v>
      </c>
      <c r="BB2" s="48"/>
    </row>
    <row r="3" spans="1:54" x14ac:dyDescent="0.25">
      <c r="A3" s="1" t="s">
        <v>0</v>
      </c>
      <c r="B3" s="10" t="s">
        <v>2</v>
      </c>
      <c r="C3" s="10" t="s">
        <v>1</v>
      </c>
      <c r="D3" s="10">
        <v>125</v>
      </c>
      <c r="E3" s="10">
        <v>250</v>
      </c>
      <c r="F3" s="10">
        <v>500</v>
      </c>
      <c r="G3" s="10">
        <v>1000</v>
      </c>
      <c r="H3" s="10">
        <v>2000</v>
      </c>
      <c r="I3" s="10">
        <v>4000</v>
      </c>
      <c r="J3" s="10">
        <v>8000</v>
      </c>
      <c r="K3" s="11" t="s">
        <v>16</v>
      </c>
      <c r="L3" s="11" t="s">
        <v>17</v>
      </c>
      <c r="N3" s="7" t="s">
        <v>25</v>
      </c>
      <c r="O3" s="9" t="s">
        <v>26</v>
      </c>
      <c r="P3" s="9" t="s">
        <v>27</v>
      </c>
      <c r="Q3" s="9" t="s">
        <v>26</v>
      </c>
      <c r="R3" s="9" t="s">
        <v>27</v>
      </c>
      <c r="S3" s="9" t="s">
        <v>26</v>
      </c>
      <c r="T3" s="9" t="s">
        <v>27</v>
      </c>
      <c r="U3" s="9" t="s">
        <v>26</v>
      </c>
      <c r="V3" s="9" t="s">
        <v>27</v>
      </c>
      <c r="W3" s="9" t="s">
        <v>26</v>
      </c>
      <c r="X3" s="9" t="s">
        <v>27</v>
      </c>
      <c r="Y3" s="9" t="s">
        <v>26</v>
      </c>
      <c r="Z3" s="9" t="s">
        <v>27</v>
      </c>
      <c r="AA3" s="9" t="s">
        <v>26</v>
      </c>
      <c r="AB3" s="9" t="s">
        <v>27</v>
      </c>
      <c r="AD3" s="11">
        <v>125</v>
      </c>
      <c r="AE3" s="11">
        <v>250</v>
      </c>
      <c r="AF3" s="11">
        <v>500</v>
      </c>
      <c r="AG3" s="11">
        <v>1000</v>
      </c>
      <c r="AH3" s="11">
        <v>2000</v>
      </c>
      <c r="AI3" s="11">
        <v>4000</v>
      </c>
      <c r="AJ3" s="11">
        <v>8000</v>
      </c>
      <c r="AK3" s="11" t="s">
        <v>16</v>
      </c>
      <c r="AL3" s="11" t="s">
        <v>17</v>
      </c>
      <c r="AO3" s="9" t="s">
        <v>26</v>
      </c>
      <c r="AP3" s="9" t="s">
        <v>27</v>
      </c>
      <c r="AQ3" s="9" t="s">
        <v>26</v>
      </c>
      <c r="AR3" s="9" t="s">
        <v>27</v>
      </c>
      <c r="AS3" s="9" t="s">
        <v>26</v>
      </c>
      <c r="AT3" s="9" t="s">
        <v>27</v>
      </c>
      <c r="AU3" s="9" t="s">
        <v>26</v>
      </c>
      <c r="AV3" s="9" t="s">
        <v>27</v>
      </c>
      <c r="AW3" s="9" t="s">
        <v>26</v>
      </c>
      <c r="AX3" s="9" t="s">
        <v>27</v>
      </c>
      <c r="AY3" s="9" t="s">
        <v>26</v>
      </c>
      <c r="AZ3" s="9" t="s">
        <v>27</v>
      </c>
      <c r="BA3" s="9" t="s">
        <v>26</v>
      </c>
      <c r="BB3" s="9" t="s">
        <v>27</v>
      </c>
    </row>
    <row r="4" spans="1:54" x14ac:dyDescent="0.25">
      <c r="A4" s="1">
        <v>125</v>
      </c>
      <c r="B4" s="7">
        <v>100</v>
      </c>
      <c r="C4" s="7">
        <v>200</v>
      </c>
      <c r="D4" s="7">
        <v>37</v>
      </c>
      <c r="E4" s="7">
        <v>33</v>
      </c>
      <c r="F4" s="7">
        <v>24</v>
      </c>
      <c r="G4" s="7">
        <v>18</v>
      </c>
      <c r="H4" s="7"/>
      <c r="I4" s="7"/>
      <c r="J4" s="7"/>
      <c r="K4" s="8">
        <f>10*LOG10(IF(D4="",0,POWER(10,((D4+$C$43)/10))) +IF(E4="",0,POWER(10,((E4+$D$43)/10))) +IF(F4="",0,POWER(10,((F4+$E$43)/10))) +IF(G4="",0,POWER(10,((G4+$F$43)/10))) +IF(H4="",0,POWER(10,((H4+$G$43)/10))) +IF(I4="",0,POWER(10,((I4+$H$43)/10))) +IF(J4="",0,POWER(10,((J4+$I$43)/10))))</f>
        <v>27.647527595877314</v>
      </c>
      <c r="L4" s="8">
        <f>MAX((D4-$C$44)/$C$45,(E4-$D$44)/$D$45,(F4-$E$44)/$E$45,(G4-$F$44)/$F$45,(H4-$G$44)/$G$45,(I4-$H$44)/$H$45,(J4-$I$44)/$I$45)</f>
        <v>22.58064516129032</v>
      </c>
      <c r="N4" s="13">
        <f>LN(C4)</f>
        <v>5.2983173665480363</v>
      </c>
      <c r="O4" s="13">
        <f>INDEX(LINEST(D4:D7,$N4:$N7,1),1)</f>
        <v>10.105224955618073</v>
      </c>
      <c r="P4" s="13">
        <f>INDEX(LINEST(D4:D7,$N4:$N7,1),2)</f>
        <v>-16.880950946809335</v>
      </c>
      <c r="Q4" s="13">
        <f>INDEX(LINEST(E4:E7,$N4:$N7,1),1)</f>
        <v>9.7017586596783953</v>
      </c>
      <c r="R4" s="13">
        <f>INDEX(LINEST(E4:E7,$N4:$N7,1),2)</f>
        <v>-18.790022099621368</v>
      </c>
      <c r="S4" s="13">
        <f>INDEX(LINEST(F4:F7,$N4:$N7,1),1)</f>
        <v>11.862745918478838</v>
      </c>
      <c r="T4" s="13">
        <f>INDEX(LINEST(F4:F7,$N4:$N7,1),2)</f>
        <v>-39.578163360590381</v>
      </c>
      <c r="U4" s="13">
        <f>INDEX(LINEST(G4:G7,$N4:$N7,1),1)</f>
        <v>12.935678212904524</v>
      </c>
      <c r="V4" s="13">
        <f>INDEX(LINEST(G4:G7,$N4:$N7,1),2)</f>
        <v>-51.053362799495133</v>
      </c>
      <c r="W4" s="13">
        <f>INDEX(LINEST(H5:H7,$N5:$N7,1),1)</f>
        <v>13.548774183095757</v>
      </c>
      <c r="X4" s="13">
        <f>INDEX(LINEST(H5:H7,$N5:$N7,1),2)</f>
        <v>-60.55219422512215</v>
      </c>
      <c r="Y4" s="13"/>
      <c r="Z4" s="13"/>
      <c r="AA4" s="13"/>
      <c r="AB4" s="13"/>
      <c r="AD4" s="8">
        <f>O$4*$N4+P$4</f>
        <v>36.659737928416511</v>
      </c>
      <c r="AE4" s="8">
        <f>Q$4*$N4+R$4</f>
        <v>32.612974293010474</v>
      </c>
      <c r="AF4" s="8">
        <f>S$4*$N4+T$4</f>
        <v>23.274429354232886</v>
      </c>
      <c r="AG4" s="8">
        <f>U$4*$N4+V$4</f>
        <v>17.48396572401397</v>
      </c>
      <c r="AH4" s="8">
        <f>W$4*$N4+X$4</f>
        <v>11.233511324611783</v>
      </c>
      <c r="AI4" s="8">
        <f>Y$4*$N4+Z$4</f>
        <v>0</v>
      </c>
      <c r="AJ4" s="8">
        <f>AA$4*$N4+AB$4</f>
        <v>0</v>
      </c>
      <c r="AK4" s="8">
        <f t="shared" ref="AK4:AK19" si="0">10*LOG10(IF(AD4="",0,POWER(10,((AD4+$C$43)/10))) +IF(AE4="",0,POWER(10,((AE4+$D$43)/10))) +IF(AF4="",0,POWER(10,((AF4+$E$43)/10))) +IF(AG4="",0,POWER(10,((AG4+$F$43)/10))) +IF(AH4="",0,POWER(10,((AH4+$G$43)/10))) +IF(AI4="",0,POWER(10,((AI4+$H$43)/10))) +IF(AJ4="",0,POWER(10,((AJ4+$I$43)/10))))</f>
        <v>27.347992693639128</v>
      </c>
      <c r="AL4" s="8">
        <f t="shared" ref="AL4:AL19" si="1">MAX((AD4-$C$44)/$C$45,(AE4-$D$44)/$D$45,(AF4-$E$44)/$E$45,(AG4-$F$44)/$F$45,(AH4-$G$44)/$G$45,(AI4-$H$44)/$H$45,(AJ4-$I$44)/$I$45)</f>
        <v>22.164488487108034</v>
      </c>
      <c r="AN4">
        <f>B4</f>
        <v>100</v>
      </c>
      <c r="AO4" s="4">
        <f>INDEX(LINEST(AD4:AD7,$N4:$N7,1),1)</f>
        <v>10.105224955618073</v>
      </c>
      <c r="AP4" s="4">
        <f>INDEX(LINEST(AD4:AD7,$N4:$N7,1),2)</f>
        <v>-16.880950946809342</v>
      </c>
      <c r="AQ4" s="4">
        <f>INDEX(LINEST(AE4:AE7,$N4:$N7,1),1)</f>
        <v>9.7017586596783953</v>
      </c>
      <c r="AR4" s="4">
        <f>INDEX(LINEST(AE4:AE7,$N4:$N7,1),2)</f>
        <v>-18.790022099621375</v>
      </c>
      <c r="AS4" s="4">
        <f>INDEX(LINEST(AF4:AF7,$N4:$N7,1),1)</f>
        <v>11.862745918478838</v>
      </c>
      <c r="AT4" s="4">
        <f>INDEX(LINEST(AF4:AF7,$N4:$N7,1),2)</f>
        <v>-39.578163360590381</v>
      </c>
      <c r="AU4" s="4">
        <f>INDEX(LINEST(AG4:AG7,$N4:$N7,1),1)</f>
        <v>12.935678212904527</v>
      </c>
      <c r="AV4" s="4">
        <f>INDEX(LINEST(AG4:AG7,$N4:$N7,1),2)</f>
        <v>-51.053362799495154</v>
      </c>
      <c r="AW4" s="4">
        <f>INDEX(LINEST(AH4:AH7,$N4:$N7,1),1)</f>
        <v>13.548774183095755</v>
      </c>
      <c r="AX4" s="4">
        <f>INDEX(LINEST(AH4:AH7,$N4:$N7,1),2)</f>
        <v>-60.55219422512215</v>
      </c>
      <c r="AY4" s="4">
        <f>INDEX(LINEST(AI4:AI7,$N4:$N7,1),1)</f>
        <v>0</v>
      </c>
      <c r="AZ4" s="4">
        <f>INDEX(LINEST(AI4:AI7,$N4:$N7,1),2)</f>
        <v>0</v>
      </c>
      <c r="BA4" s="4">
        <f>INDEX(LINEST(AJ4:AJ7,$N4:$N7,1),1)</f>
        <v>0</v>
      </c>
      <c r="BB4" s="4">
        <f>INDEX(LINEST(AJ4:AJ7,$N4:$N7,1),2)</f>
        <v>0</v>
      </c>
    </row>
    <row r="5" spans="1:54" x14ac:dyDescent="0.25">
      <c r="B5" s="7">
        <v>100</v>
      </c>
      <c r="C5" s="7">
        <v>300</v>
      </c>
      <c r="D5" s="7">
        <v>40</v>
      </c>
      <c r="E5" s="7">
        <v>36</v>
      </c>
      <c r="F5" s="7">
        <v>27</v>
      </c>
      <c r="G5" s="7">
        <v>22</v>
      </c>
      <c r="H5" s="7">
        <v>17</v>
      </c>
      <c r="I5" s="7"/>
      <c r="J5" s="7"/>
      <c r="K5" s="8">
        <f>10*LOG10(IF(D5="",0,POWER(10,((D5+$C$43)/10))) +IF(E5="",0,POWER(10,((E5+$D$43)/10))) +IF(F5="",0,POWER(10,((F5+$E$43)/10))) +IF(G5="",0,POWER(10,((G5+$F$43)/10))) +IF(H5="",0,POWER(10,((H5+$G$43)/10))) +IF(I5="",0,POWER(10,((I5+$H$43)/10))) +IF(J5="",0,POWER(10,((J5+$I$43)/10))))</f>
        <v>31.001822139772472</v>
      </c>
      <c r="L5" s="8">
        <f>MAX((D5-$C$44)/$C$45,(E5-$D$44)/$D$45,(F5-$E$44)/$E$45,(G5-$F$44)/$F$45,(H5-$G$44)/$G$45,(I5-$H$44)/$H$45,(J5-$I$44)/$I$45)</f>
        <v>25.806451612903224</v>
      </c>
      <c r="N5" s="13">
        <f t="shared" ref="N5:N19" si="2">LN(C5)</f>
        <v>5.7037824746562009</v>
      </c>
      <c r="O5" s="14"/>
      <c r="P5" s="15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D5" s="8">
        <f t="shared" ref="AD5:AD7" si="3">O$4*$N5+P$4</f>
        <v>40.757054057503517</v>
      </c>
      <c r="AE5" s="8">
        <f t="shared" ref="AE5:AE7" si="4">Q$4*$N5+R$4</f>
        <v>36.546698916796295</v>
      </c>
      <c r="AF5" s="8">
        <f t="shared" ref="AF5:AF7" si="5">S$4*$N5+T$4</f>
        <v>28.084358910528593</v>
      </c>
      <c r="AG5" s="8">
        <f t="shared" ref="AG5:AG7" si="6">U$4*$N5+V$4</f>
        <v>22.728931889061727</v>
      </c>
      <c r="AH5" s="8">
        <f t="shared" ref="AH5:AH7" si="7">W$4*$N5+X$4</f>
        <v>16.72706651349381</v>
      </c>
      <c r="AI5" s="8">
        <f t="shared" ref="AI5:AI7" si="8">Y$4*$N5+Z$4</f>
        <v>0</v>
      </c>
      <c r="AJ5" s="8">
        <f t="shared" ref="AJ5:AJ7" si="9">AA$4*$N5+AB$4</f>
        <v>0</v>
      </c>
      <c r="AK5" s="8">
        <f t="shared" si="0"/>
        <v>31.687713907314887</v>
      </c>
      <c r="AL5" s="8">
        <f t="shared" si="1"/>
        <v>26.39429991053365</v>
      </c>
      <c r="AN5">
        <f>B8</f>
        <v>200</v>
      </c>
      <c r="AO5" s="3">
        <f>O8</f>
        <v>9.0322926611923826</v>
      </c>
      <c r="AP5" s="3">
        <f t="shared" ref="AP5:BB5" si="10">P8</f>
        <v>-8.4057515079045473</v>
      </c>
      <c r="AQ5" s="3">
        <f t="shared" si="10"/>
        <v>9.7017586596783953</v>
      </c>
      <c r="AR5" s="3">
        <f t="shared" si="10"/>
        <v>-16.790022099621368</v>
      </c>
      <c r="AS5" s="3">
        <f t="shared" si="10"/>
        <v>14.008610507330216</v>
      </c>
      <c r="AT5" s="3">
        <f t="shared" si="10"/>
        <v>-49.528562238399928</v>
      </c>
      <c r="AU5" s="3">
        <f t="shared" si="10"/>
        <v>12.056917731474142</v>
      </c>
      <c r="AV5" s="3">
        <f t="shared" si="10"/>
        <v>-44.20475659260461</v>
      </c>
      <c r="AW5" s="3">
        <f t="shared" si="10"/>
        <v>11.683526217433773</v>
      </c>
      <c r="AX5" s="3">
        <f t="shared" si="10"/>
        <v>-47.750087282379312</v>
      </c>
      <c r="AY5" s="3">
        <f t="shared" si="10"/>
        <v>5.9237695126271959</v>
      </c>
      <c r="AZ5" s="3">
        <f t="shared" si="10"/>
        <v>-18.697951245510037</v>
      </c>
      <c r="BA5" s="3">
        <f t="shared" si="10"/>
        <v>4.4814201177245501</v>
      </c>
      <c r="BB5" s="3">
        <f t="shared" si="10"/>
        <v>-12.350269756043122</v>
      </c>
    </row>
    <row r="6" spans="1:54" x14ac:dyDescent="0.25">
      <c r="B6" s="7">
        <v>100</v>
      </c>
      <c r="C6" s="7">
        <v>400</v>
      </c>
      <c r="D6" s="7">
        <v>44</v>
      </c>
      <c r="E6" s="7">
        <v>39</v>
      </c>
      <c r="F6" s="7">
        <v>31</v>
      </c>
      <c r="G6" s="7">
        <v>26</v>
      </c>
      <c r="H6" s="7">
        <v>20</v>
      </c>
      <c r="I6" s="7"/>
      <c r="J6" s="7"/>
      <c r="K6" s="8">
        <f>10*LOG10(IF(D6="",0,POWER(10,((D6+$C$43)/10))) +IF(E6="",0,POWER(10,((E6+$D$43)/10))) +IF(F6="",0,POWER(10,((F6+$E$43)/10))) +IF(G6="",0,POWER(10,((G6+$F$43)/10))) +IF(H6="",0,POWER(10,((H6+$G$43)/10))) +IF(I6="",0,POWER(10,((I6+$H$43)/10))) +IF(J6="",0,POWER(10,((J6+$I$43)/10))))</f>
        <v>34.541686063778656</v>
      </c>
      <c r="L6" s="8">
        <f>MAX((D6-$C$44)/$C$45,(E6-$D$44)/$D$45,(F6-$E$44)/$E$45,(G6-$F$44)/$F$45,(H6-$G$44)/$G$45,(I6-$H$44)/$H$45,(J6-$I$44)/$I$45)</f>
        <v>29.032258064516128</v>
      </c>
      <c r="N6" s="13">
        <f t="shared" si="2"/>
        <v>5.9914645471079817</v>
      </c>
      <c r="O6" s="17"/>
      <c r="P6" s="18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D6" s="8">
        <f t="shared" si="3"/>
        <v>43.664146115327178</v>
      </c>
      <c r="AE6" s="8">
        <f t="shared" si="4"/>
        <v>39.33772095443959</v>
      </c>
      <c r="AF6" s="8">
        <f t="shared" si="5"/>
        <v>31.49705824132549</v>
      </c>
      <c r="AG6" s="8">
        <f t="shared" si="6"/>
        <v>26.450294605919453</v>
      </c>
      <c r="AH6" s="8">
        <f t="shared" si="7"/>
        <v>20.624805949667987</v>
      </c>
      <c r="AI6" s="8">
        <f t="shared" si="8"/>
        <v>0</v>
      </c>
      <c r="AJ6" s="8">
        <f t="shared" si="9"/>
        <v>0</v>
      </c>
      <c r="AK6" s="8">
        <f t="shared" si="0"/>
        <v>34.810611093938562</v>
      </c>
      <c r="AL6" s="8">
        <f t="shared" si="1"/>
        <v>29.395398875741492</v>
      </c>
      <c r="AN6">
        <f>B12</f>
        <v>500</v>
      </c>
      <c r="AO6" s="3">
        <f>O12</f>
        <v>10.774690954104081</v>
      </c>
      <c r="AP6" s="3">
        <f t="shared" ref="AP6:BB6" si="11">P12</f>
        <v>-14.26522153852612</v>
      </c>
      <c r="AQ6" s="3">
        <f t="shared" si="11"/>
        <v>9.9110531426227695</v>
      </c>
      <c r="AR6" s="3">
        <f t="shared" si="11"/>
        <v>-14.254357714795098</v>
      </c>
      <c r="AS6" s="3">
        <f t="shared" si="11"/>
        <v>12.935678212904524</v>
      </c>
      <c r="AT6" s="3">
        <f t="shared" si="11"/>
        <v>-39.053362799495133</v>
      </c>
      <c r="AU6" s="3">
        <f t="shared" si="11"/>
        <v>12.281334884367588</v>
      </c>
      <c r="AV6" s="3">
        <f t="shared" si="11"/>
        <v>-41.506834590937856</v>
      </c>
      <c r="AW6" s="3">
        <f t="shared" si="11"/>
        <v>6.6771335893966377</v>
      </c>
      <c r="AX6" s="3">
        <f t="shared" si="11"/>
        <v>-13.991017014921312</v>
      </c>
      <c r="AY6" s="3">
        <f t="shared" si="11"/>
        <v>4.5161463305961913</v>
      </c>
      <c r="AZ6" s="3">
        <f t="shared" si="11"/>
        <v>-5.2028757539522736</v>
      </c>
      <c r="BA6" s="3">
        <f t="shared" si="11"/>
        <v>4.5161463305961913</v>
      </c>
      <c r="BB6" s="3">
        <f t="shared" si="11"/>
        <v>-7.2028757539522736</v>
      </c>
    </row>
    <row r="7" spans="1:54" x14ac:dyDescent="0.25">
      <c r="B7" s="7">
        <v>100</v>
      </c>
      <c r="C7" s="7">
        <v>500</v>
      </c>
      <c r="D7" s="7">
        <v>46</v>
      </c>
      <c r="E7" s="7">
        <v>42</v>
      </c>
      <c r="F7" s="7">
        <v>35</v>
      </c>
      <c r="G7" s="7">
        <v>30</v>
      </c>
      <c r="H7" s="7">
        <v>24</v>
      </c>
      <c r="I7" s="7"/>
      <c r="J7" s="7"/>
      <c r="K7" s="8">
        <f>10*LOG10(IF(D7="",0,POWER(10,((D7+$C$43)/10))) +IF(E7="",0,POWER(10,((E7+$D$43)/10))) +IF(F7="",0,POWER(10,((F7+$E$43)/10))) +IF(G7="",0,POWER(10,((G7+$F$43)/10))) +IF(H7="",0,POWER(10,((H7+$G$43)/10))) +IF(I7="",0,POWER(10,((I7+$H$43)/10))) +IF(J7="",0,POWER(10,((J7+$I$43)/10))))</f>
        <v>37.788521580022227</v>
      </c>
      <c r="L7" s="8">
        <f>MAX((D7-$C$44)/$C$45,(E7-$D$44)/$D$45,(F7-$E$44)/$E$45,(G7-$F$44)/$F$45,(H7-$G$44)/$G$45,(I7-$H$44)/$H$45,(J7-$I$44)/$I$45)</f>
        <v>32.258064516129032</v>
      </c>
      <c r="N7" s="13">
        <f t="shared" si="2"/>
        <v>6.2146080984221914</v>
      </c>
      <c r="O7" s="20"/>
      <c r="P7" s="21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D7" s="8">
        <f t="shared" si="3"/>
        <v>45.919061898752773</v>
      </c>
      <c r="AE7" s="8">
        <f t="shared" si="4"/>
        <v>41.502605835753613</v>
      </c>
      <c r="AF7" s="8">
        <f t="shared" si="5"/>
        <v>34.144153493913009</v>
      </c>
      <c r="AG7" s="8">
        <f t="shared" si="6"/>
        <v>29.336807781004822</v>
      </c>
      <c r="AH7" s="8">
        <f t="shared" si="7"/>
        <v>23.648127536838246</v>
      </c>
      <c r="AI7" s="8">
        <f t="shared" si="8"/>
        <v>0</v>
      </c>
      <c r="AJ7" s="8">
        <f t="shared" si="9"/>
        <v>0</v>
      </c>
      <c r="AK7" s="8">
        <f t="shared" si="0"/>
        <v>37.258158334409174</v>
      </c>
      <c r="AL7" s="8">
        <f t="shared" si="1"/>
        <v>31.723232081455496</v>
      </c>
      <c r="AN7">
        <f>B16</f>
        <v>750</v>
      </c>
      <c r="AO7" s="3">
        <f>O16</f>
        <v>10.774690954104081</v>
      </c>
      <c r="AP7" s="3">
        <f t="shared" ref="AP7:BB7" si="12">P16</f>
        <v>-13.26522153852612</v>
      </c>
      <c r="AQ7" s="3">
        <f t="shared" si="12"/>
        <v>7.5558940708270219</v>
      </c>
      <c r="AR7" s="3">
        <f t="shared" si="12"/>
        <v>2.1603767781881587</v>
      </c>
      <c r="AS7" s="3">
        <f t="shared" si="12"/>
        <v>13.144972695848903</v>
      </c>
      <c r="AT7" s="3">
        <f t="shared" si="12"/>
        <v>-38.517698414668899</v>
      </c>
      <c r="AU7" s="3">
        <f t="shared" si="12"/>
        <v>12.072040401423214</v>
      </c>
      <c r="AV7" s="3">
        <f t="shared" si="12"/>
        <v>-39.042498975764119</v>
      </c>
      <c r="AW7" s="3">
        <f t="shared" si="12"/>
        <v>8.6288263652527082</v>
      </c>
      <c r="AX7" s="3">
        <f t="shared" si="12"/>
        <v>-24.314822660716601</v>
      </c>
      <c r="AY7" s="3">
        <f t="shared" si="12"/>
        <v>7.080599885336313</v>
      </c>
      <c r="AZ7" s="3">
        <f t="shared" si="12"/>
        <v>-19.081945862109265</v>
      </c>
      <c r="BA7" s="3">
        <f t="shared" si="12"/>
        <v>5.1572597192812228</v>
      </c>
      <c r="BB7" s="3">
        <f t="shared" si="12"/>
        <v>-9.6726432809915295</v>
      </c>
    </row>
    <row r="8" spans="1:54" x14ac:dyDescent="0.25">
      <c r="B8" s="7">
        <v>200</v>
      </c>
      <c r="C8" s="7">
        <v>200</v>
      </c>
      <c r="D8" s="7">
        <v>40</v>
      </c>
      <c r="E8" s="7">
        <v>35</v>
      </c>
      <c r="F8" s="7">
        <v>25</v>
      </c>
      <c r="G8" s="7">
        <v>20</v>
      </c>
      <c r="H8" s="7">
        <v>16</v>
      </c>
      <c r="I8" s="7"/>
      <c r="J8" s="7"/>
      <c r="K8" s="8">
        <f t="shared" ref="K8:K11" si="13">10*LOG10(IF(D8="",0,POWER(10,((D8+$C$43)/10))) +IF(E8="",0,POWER(10,((E8+$D$43)/10))) +IF(F8="",0,POWER(10,((F8+$E$43)/10))) +IF(G8="",0,POWER(10,((G8+$F$43)/10))) +IF(H8="",0,POWER(10,((H8+$G$43)/10))) +IF(I8="",0,POWER(10,((I8+$H$43)/10))) +IF(J8="",0,POWER(10,((J8+$I$43)/10))))</f>
        <v>29.937992083363682</v>
      </c>
      <c r="L8" s="8">
        <f t="shared" ref="L8:L11" si="14">MAX((D8-$C$44)/$C$45,(E8-$D$44)/$D$45,(F8-$E$44)/$E$45,(G8-$F$44)/$F$45,(H8-$G$44)/$G$45,(I8-$H$44)/$H$45,(J8-$I$44)/$I$45)</f>
        <v>24.731182795698924</v>
      </c>
      <c r="N8" s="13">
        <f t="shared" si="2"/>
        <v>5.2983173665480363</v>
      </c>
      <c r="O8" s="13">
        <f>INDEX(LINEST(D8:D11,$N8:$N11,1),1)</f>
        <v>9.0322926611923826</v>
      </c>
      <c r="P8" s="13">
        <f>INDEX(LINEST(D8:D11,$N8:$N11,1),2)</f>
        <v>-8.4057515079045473</v>
      </c>
      <c r="Q8" s="13">
        <f>INDEX(LINEST(E8:E11,$N8:$N11,1),1)</f>
        <v>9.7017586596783953</v>
      </c>
      <c r="R8" s="13">
        <f>INDEX(LINEST(E8:E11,$N8:$N11,1),2)</f>
        <v>-16.790022099621368</v>
      </c>
      <c r="S8" s="13">
        <f>INDEX(LINEST(F8:F11,$N8:$N11,1),1)</f>
        <v>14.008610507330216</v>
      </c>
      <c r="T8" s="13">
        <f>INDEX(LINEST(F8:F11,$N8:$N11,1),2)</f>
        <v>-49.528562238399928</v>
      </c>
      <c r="U8" s="13">
        <f>INDEX(LINEST(G8:G11,$N8:$N11,1),1)</f>
        <v>12.056917731474142</v>
      </c>
      <c r="V8" s="13">
        <f>INDEX(LINEST(G8:G11,$N8:$N11,1),2)</f>
        <v>-44.20475659260461</v>
      </c>
      <c r="W8" s="13">
        <f>INDEX(LINEST(H9:H11,$N9:$N11,1),1)</f>
        <v>11.683526217433773</v>
      </c>
      <c r="X8" s="13">
        <f>INDEX(LINEST(H9:H11,$N9:$N11,1),2)</f>
        <v>-47.750087282379312</v>
      </c>
      <c r="Y8" s="13">
        <f>INDEX(LINEST(I9:I11,$N9:$N11,1),1)</f>
        <v>5.9237695126271959</v>
      </c>
      <c r="Z8" s="13">
        <f>INDEX(LINEST(I9:I11,$N9:$N11,1),2)</f>
        <v>-18.697951245510037</v>
      </c>
      <c r="AA8" s="13">
        <f>INDEX(LINEST(J10:J11,$N10:$N11,1),1)</f>
        <v>4.4814201177245501</v>
      </c>
      <c r="AB8" s="13">
        <f>INDEX(LINEST(J10:J11,$N10:$N11,1),2)</f>
        <v>-12.350269756043122</v>
      </c>
      <c r="AD8" s="8">
        <f>O$8*$N8+P$8</f>
        <v>39.450201558635435</v>
      </c>
      <c r="AE8" s="8">
        <f>Q$8*$N8+R$8</f>
        <v>34.612974293010474</v>
      </c>
      <c r="AF8" s="8">
        <f>S$8*$N8+T$8</f>
        <v>24.693502093795047</v>
      </c>
      <c r="AG8" s="8">
        <f>U$8*$N8+V$8</f>
        <v>19.67662001110579</v>
      </c>
      <c r="AH8" s="8">
        <f>W$8*$N8+X$8</f>
        <v>14.152942577969334</v>
      </c>
      <c r="AI8" s="8">
        <f>Y$8*$N8+Z$8</f>
        <v>12.688059638670431</v>
      </c>
      <c r="AJ8" s="8">
        <f>AA$8*$N8+AB$8</f>
        <v>11.393716280494608</v>
      </c>
      <c r="AK8" s="8">
        <f t="shared" si="0"/>
        <v>29.62759757186479</v>
      </c>
      <c r="AL8" s="8">
        <f t="shared" si="1"/>
        <v>24.315026121516638</v>
      </c>
    </row>
    <row r="9" spans="1:54" x14ac:dyDescent="0.25">
      <c r="B9" s="7">
        <v>200</v>
      </c>
      <c r="C9" s="7">
        <v>300</v>
      </c>
      <c r="D9" s="7">
        <v>42</v>
      </c>
      <c r="E9" s="7">
        <v>38</v>
      </c>
      <c r="F9" s="7">
        <v>30</v>
      </c>
      <c r="G9" s="7">
        <v>24</v>
      </c>
      <c r="H9" s="7">
        <v>19</v>
      </c>
      <c r="I9" s="7">
        <v>15</v>
      </c>
      <c r="J9" s="7"/>
      <c r="K9" s="8">
        <f t="shared" si="13"/>
        <v>33.292658505097002</v>
      </c>
      <c r="L9" s="8">
        <f t="shared" si="14"/>
        <v>27.956989247311828</v>
      </c>
      <c r="N9" s="13">
        <f t="shared" si="2"/>
        <v>5.7037824746562009</v>
      </c>
      <c r="O9" s="14"/>
      <c r="P9" s="15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D9" s="8">
        <f t="shared" ref="AD9:AD11" si="15">O$8*$N9+P$8</f>
        <v>43.112481078970383</v>
      </c>
      <c r="AE9" s="8">
        <f t="shared" ref="AE9:AE11" si="16">Q$8*$N9+R$8</f>
        <v>38.546698916796295</v>
      </c>
      <c r="AF9" s="8">
        <f t="shared" ref="AF9:AF11" si="17">S$8*$N9+T$8</f>
        <v>30.373504867594875</v>
      </c>
      <c r="AG9" s="8">
        <f t="shared" ref="AG9:AG11" si="18">U$8*$N9+V$8</f>
        <v>24.565279462549199</v>
      </c>
      <c r="AH9" s="8">
        <f t="shared" ref="AH9:AH11" si="19">W$8*$N9+X$8</f>
        <v>18.890204798805698</v>
      </c>
      <c r="AI9" s="8">
        <f t="shared" ref="AI9:AI11" si="20">Y$8*$N9+Z$8</f>
        <v>15.089941484515666</v>
      </c>
      <c r="AJ9" s="8">
        <f t="shared" ref="AJ9:AJ11" si="21">AA$8*$N9+AB$8</f>
        <v>13.210775773005896</v>
      </c>
      <c r="AK9" s="8">
        <f t="shared" si="0"/>
        <v>33.904325031160937</v>
      </c>
      <c r="AL9" s="8">
        <f t="shared" si="1"/>
        <v>28.544837544942251</v>
      </c>
      <c r="AN9" t="s">
        <v>30</v>
      </c>
    </row>
    <row r="10" spans="1:54" x14ac:dyDescent="0.25">
      <c r="B10" s="7">
        <v>200</v>
      </c>
      <c r="C10" s="7">
        <v>400</v>
      </c>
      <c r="D10" s="7">
        <v>46</v>
      </c>
      <c r="E10" s="7">
        <v>41</v>
      </c>
      <c r="F10" s="7">
        <v>34</v>
      </c>
      <c r="G10" s="7">
        <v>28</v>
      </c>
      <c r="H10" s="7">
        <v>22</v>
      </c>
      <c r="I10" s="7">
        <v>17</v>
      </c>
      <c r="J10" s="7">
        <v>14.5</v>
      </c>
      <c r="K10" s="8">
        <f t="shared" si="13"/>
        <v>36.850393862475677</v>
      </c>
      <c r="L10" s="8">
        <f t="shared" si="14"/>
        <v>31.182795698924728</v>
      </c>
      <c r="N10" s="13">
        <f t="shared" si="2"/>
        <v>5.9914645471079817</v>
      </c>
      <c r="O10" s="17"/>
      <c r="P10" s="18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D10" s="8">
        <f t="shared" si="15"/>
        <v>45.710909750733215</v>
      </c>
      <c r="AE10" s="8">
        <f t="shared" si="16"/>
        <v>41.33772095443959</v>
      </c>
      <c r="AF10" s="8">
        <f t="shared" si="17"/>
        <v>34.403530970513415</v>
      </c>
      <c r="AG10" s="8">
        <f t="shared" si="18"/>
        <v>28.033838542920307</v>
      </c>
      <c r="AH10" s="8">
        <f t="shared" si="19"/>
        <v>22.251345834581755</v>
      </c>
      <c r="AI10" s="8">
        <f t="shared" si="20"/>
        <v>16.794103774634937</v>
      </c>
      <c r="AJ10" s="8">
        <f t="shared" si="21"/>
        <v>14.499999999999996</v>
      </c>
      <c r="AK10" s="8">
        <f t="shared" si="0"/>
        <v>37.034020607941095</v>
      </c>
      <c r="AL10" s="8">
        <f t="shared" si="1"/>
        <v>31.545936510150096</v>
      </c>
      <c r="AN10">
        <f>selection!C3</f>
        <v>200</v>
      </c>
    </row>
    <row r="11" spans="1:54" x14ac:dyDescent="0.25">
      <c r="B11" s="7">
        <v>200</v>
      </c>
      <c r="C11" s="7">
        <v>500</v>
      </c>
      <c r="D11" s="7">
        <v>48</v>
      </c>
      <c r="E11" s="7">
        <v>44</v>
      </c>
      <c r="F11" s="7">
        <v>38</v>
      </c>
      <c r="G11" s="7">
        <v>31</v>
      </c>
      <c r="H11" s="7">
        <v>25</v>
      </c>
      <c r="I11" s="7">
        <v>18</v>
      </c>
      <c r="J11" s="7">
        <v>15.5</v>
      </c>
      <c r="K11" s="8">
        <f t="shared" si="13"/>
        <v>39.920631355422756</v>
      </c>
      <c r="L11" s="8">
        <f t="shared" si="14"/>
        <v>34.408602150537632</v>
      </c>
      <c r="N11" s="13">
        <f t="shared" si="2"/>
        <v>6.2146080984221914</v>
      </c>
      <c r="O11" s="20"/>
      <c r="P11" s="21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D11" s="8">
        <f t="shared" si="15"/>
        <v>47.72640761166096</v>
      </c>
      <c r="AE11" s="8">
        <f t="shared" si="16"/>
        <v>43.502605835753613</v>
      </c>
      <c r="AF11" s="8">
        <f t="shared" si="17"/>
        <v>37.529462068096635</v>
      </c>
      <c r="AG11" s="8">
        <f t="shared" si="18"/>
        <v>30.724261983424711</v>
      </c>
      <c r="AH11" s="8">
        <f t="shared" si="19"/>
        <v>24.858449366612604</v>
      </c>
      <c r="AI11" s="8">
        <f t="shared" si="20"/>
        <v>18.115954740849414</v>
      </c>
      <c r="AJ11" s="8">
        <f t="shared" si="21"/>
        <v>15.499999999999996</v>
      </c>
      <c r="AK11" s="8">
        <f t="shared" si="0"/>
        <v>39.518408505978407</v>
      </c>
      <c r="AL11" s="8">
        <f t="shared" si="1"/>
        <v>33.8737697158641</v>
      </c>
    </row>
    <row r="12" spans="1:54" x14ac:dyDescent="0.25">
      <c r="B12" s="7">
        <v>500</v>
      </c>
      <c r="C12" s="7">
        <v>200</v>
      </c>
      <c r="D12" s="7">
        <v>43</v>
      </c>
      <c r="E12" s="7">
        <v>39</v>
      </c>
      <c r="F12" s="7">
        <v>30</v>
      </c>
      <c r="G12" s="7">
        <v>25</v>
      </c>
      <c r="H12" s="7">
        <v>22</v>
      </c>
      <c r="I12" s="7">
        <v>19</v>
      </c>
      <c r="J12" s="7">
        <v>17</v>
      </c>
      <c r="K12" s="8">
        <f t="shared" ref="K12:K19" si="22">10*LOG10(IF(D12="",0,POWER(10,((D12+$C$43)/10))) +IF(E12="",0,POWER(10,((E12+$D$43)/10))) +IF(F12="",0,POWER(10,((F12+$E$43)/10))) +IF(G12="",0,POWER(10,((G12+$F$43)/10))) +IF(H12="",0,POWER(10,((H12+$G$43)/10))) +IF(I12="",0,POWER(10,((I12+$H$43)/10))) +IF(J12="",0,POWER(10,((J12+$I$43)/10))))</f>
        <v>34.359954196560054</v>
      </c>
      <c r="L12" s="8">
        <f t="shared" ref="L12:L19" si="23">MAX((D12-$C$44)/$C$45,(E12-$D$44)/$D$45,(F12-$E$44)/$E$45,(G12-$F$44)/$F$45,(H12-$G$44)/$G$45,(I12-$H$44)/$H$45,(J12-$I$44)/$I$45)</f>
        <v>29.032258064516128</v>
      </c>
      <c r="N12" s="13">
        <f t="shared" si="2"/>
        <v>5.2983173665480363</v>
      </c>
      <c r="O12" s="13">
        <f>INDEX(LINEST(D12:D15,$N12:$N15,1),1)</f>
        <v>10.774690954104081</v>
      </c>
      <c r="P12" s="13">
        <f>INDEX(LINEST(D12:D15,$N12:$N15,1),2)</f>
        <v>-14.26522153852612</v>
      </c>
      <c r="Q12" s="13">
        <f>INDEX(LINEST(E12:E15,$N12:$N15,1),1)</f>
        <v>9.9110531426227695</v>
      </c>
      <c r="R12" s="13">
        <f>INDEX(LINEST(E12:E15,$N12:$N15,1),2)</f>
        <v>-14.254357714795098</v>
      </c>
      <c r="S12" s="13">
        <f>INDEX(LINEST(F12:F15,$N12:$N15,1),1)</f>
        <v>12.935678212904524</v>
      </c>
      <c r="T12" s="13">
        <f>INDEX(LINEST(F12:F15,$N12:$N15,1),2)</f>
        <v>-39.053362799495133</v>
      </c>
      <c r="U12" s="13">
        <f>INDEX(LINEST(G12:G15,$N12:$N15,1),1)</f>
        <v>12.281334884367588</v>
      </c>
      <c r="V12" s="13">
        <f>INDEX(LINEST(G12:G15,$N12:$N15,1),2)</f>
        <v>-41.506834590937856</v>
      </c>
      <c r="W12" s="13">
        <f>INDEX(LINEST(H12:H15,$N12:$N15,1),1)</f>
        <v>6.6771335893966377</v>
      </c>
      <c r="X12" s="13">
        <f>INDEX(LINEST(H12:H15,$N12:$N15,1),2)</f>
        <v>-13.991017014921312</v>
      </c>
      <c r="Y12" s="13">
        <f>INDEX(LINEST(I12:I15,$N12:$N15,1),1)</f>
        <v>4.5161463305961913</v>
      </c>
      <c r="Z12" s="13">
        <f>INDEX(LINEST(I12:I15,$N12:$N15,1),2)</f>
        <v>-5.2028757539522736</v>
      </c>
      <c r="AA12" s="13">
        <f>INDEX(LINEST(J12:J15,$N12:$N15,1),1)</f>
        <v>4.5161463305961913</v>
      </c>
      <c r="AB12" s="13">
        <f>INDEX(LINEST(J12:J15,$N12:$N15,1),2)</f>
        <v>-7.2028757539522736</v>
      </c>
      <c r="AD12" s="8">
        <f>O$12*$N12+P$12</f>
        <v>42.822510662791565</v>
      </c>
      <c r="AE12" s="8">
        <f>Q$12*$N12+R$12</f>
        <v>38.257547271543615</v>
      </c>
      <c r="AF12" s="8">
        <f>S$12*$N12+T$12</f>
        <v>29.48396572401397</v>
      </c>
      <c r="AG12" s="8">
        <f>U$12*$N12+V$12</f>
        <v>23.563575311299161</v>
      </c>
      <c r="AH12" s="8">
        <f>W$12*$N12+X$12</f>
        <v>21.386555840540119</v>
      </c>
      <c r="AI12" s="8">
        <f>Y$12*$N12+Z$12</f>
        <v>18.725100779317717</v>
      </c>
      <c r="AJ12" s="8">
        <f>AA$12*$N12+AB$12</f>
        <v>16.725100779317717</v>
      </c>
      <c r="AK12" s="8">
        <f t="shared" si="0"/>
        <v>33.726018343241236</v>
      </c>
      <c r="AL12" s="8">
        <f t="shared" si="1"/>
        <v>28.233921797358725</v>
      </c>
      <c r="AN12">
        <f>INDEX(AN4:AN7,MATCH(AN10,AN4:AN7,1))</f>
        <v>200</v>
      </c>
      <c r="AO12">
        <f>VLOOKUP($AN12,$AN$4:$BB$7,2)</f>
        <v>9.0322926611923826</v>
      </c>
      <c r="AP12">
        <f>VLOOKUP($AN12,$AN$4:$BB$7,3)</f>
        <v>-8.4057515079045473</v>
      </c>
      <c r="AQ12">
        <f>VLOOKUP($AN12,$AN$4:$BB$7,4)</f>
        <v>9.7017586596783953</v>
      </c>
      <c r="AR12">
        <f>VLOOKUP($AN12,$AN$4:$BB$7,5)</f>
        <v>-16.790022099621368</v>
      </c>
      <c r="AS12">
        <f>VLOOKUP($AN12,$AN$4:$BB$7,6)</f>
        <v>14.008610507330216</v>
      </c>
      <c r="AT12">
        <f>VLOOKUP($AN12,$AN$4:$BB$7,7)</f>
        <v>-49.528562238399928</v>
      </c>
      <c r="AU12">
        <f>VLOOKUP($AN12,$AN$4:$BB$7,8)</f>
        <v>12.056917731474142</v>
      </c>
      <c r="AV12">
        <f>VLOOKUP($AN12,$AN$4:$BB$7,9)</f>
        <v>-44.20475659260461</v>
      </c>
      <c r="AW12">
        <f>VLOOKUP($AN12,$AN$4:$BB$7,10)</f>
        <v>11.683526217433773</v>
      </c>
      <c r="AX12">
        <f>VLOOKUP($AN12,$AN$4:$BB$7,11)</f>
        <v>-47.750087282379312</v>
      </c>
      <c r="AY12">
        <f>VLOOKUP($AN12,$AN$4:$BB$7,12)</f>
        <v>5.9237695126271959</v>
      </c>
      <c r="AZ12">
        <f>VLOOKUP($AN12,$AN$4:$BB$7,13)</f>
        <v>-18.697951245510037</v>
      </c>
      <c r="BA12">
        <f>VLOOKUP($AN12,$AN$4:$BB$7,14)</f>
        <v>4.4814201177245501</v>
      </c>
      <c r="BB12">
        <f>VLOOKUP($AN12,$AN$4:$BB$7,15)</f>
        <v>-12.350269756043122</v>
      </c>
    </row>
    <row r="13" spans="1:54" x14ac:dyDescent="0.25">
      <c r="B13" s="7">
        <v>500</v>
      </c>
      <c r="C13" s="7">
        <v>300</v>
      </c>
      <c r="D13" s="7">
        <v>47</v>
      </c>
      <c r="E13" s="7">
        <v>41</v>
      </c>
      <c r="F13" s="7">
        <v>34</v>
      </c>
      <c r="G13" s="7">
        <v>26</v>
      </c>
      <c r="H13" s="7">
        <v>23</v>
      </c>
      <c r="I13" s="7">
        <v>20</v>
      </c>
      <c r="J13" s="7">
        <v>18</v>
      </c>
      <c r="K13" s="8">
        <f t="shared" si="22"/>
        <v>36.995202044466794</v>
      </c>
      <c r="L13" s="8">
        <f t="shared" si="23"/>
        <v>31.182795698924728</v>
      </c>
      <c r="N13" s="13">
        <f t="shared" si="2"/>
        <v>5.7037824746562009</v>
      </c>
      <c r="O13" s="14"/>
      <c r="P13" s="15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D13" s="8">
        <f t="shared" ref="AD13:AD15" si="24">O$12*$N13+P$12</f>
        <v>47.191271895329436</v>
      </c>
      <c r="AE13" s="8">
        <f t="shared" ref="AE13:AE15" si="25">Q$12*$N13+R$12</f>
        <v>42.276133505482917</v>
      </c>
      <c r="AF13" s="8">
        <f t="shared" ref="AF13:AF15" si="26">S$12*$N13+T$12</f>
        <v>34.728931889061727</v>
      </c>
      <c r="AG13" s="8">
        <f t="shared" ref="AG13:AG15" si="27">U$12*$N13+V$12</f>
        <v>28.543228087901838</v>
      </c>
      <c r="AH13" s="8">
        <f t="shared" ref="AH13:AH15" si="28">W$12*$N13+X$12</f>
        <v>24.093900533217486</v>
      </c>
      <c r="AI13" s="8">
        <f t="shared" ref="AI13:AI15" si="29">Y$12*$N13+Z$12</f>
        <v>20.556240539485191</v>
      </c>
      <c r="AJ13" s="8">
        <f t="shared" ref="AJ13:AJ15" si="30">AA$12*$N13+AB$12</f>
        <v>18.556240539485191</v>
      </c>
      <c r="AK13" s="8">
        <f t="shared" si="0"/>
        <v>37.987324638465282</v>
      </c>
      <c r="AL13" s="8">
        <f t="shared" si="1"/>
        <v>32.554982263960127</v>
      </c>
      <c r="AN13">
        <f>INDEX(AN4:AN7,MATCH(AN10,AN4:AN7,1)+1)</f>
        <v>500</v>
      </c>
      <c r="AO13">
        <f>VLOOKUP($AN13,$AN$4:$BB$7,2)</f>
        <v>10.774690954104081</v>
      </c>
      <c r="AP13">
        <f>VLOOKUP($AN13,$AN$4:$BB$7,3)</f>
        <v>-14.26522153852612</v>
      </c>
      <c r="AQ13">
        <f>VLOOKUP($AN13,$AN$4:$BB$7,4)</f>
        <v>9.9110531426227695</v>
      </c>
      <c r="AR13">
        <f>VLOOKUP($AN13,$AN$4:$BB$7,5)</f>
        <v>-14.254357714795098</v>
      </c>
      <c r="AS13">
        <f>VLOOKUP($AN13,$AN$4:$BB$7,6)</f>
        <v>12.935678212904524</v>
      </c>
      <c r="AT13">
        <f>VLOOKUP($AN13,$AN$4:$BB$7,7)</f>
        <v>-39.053362799495133</v>
      </c>
      <c r="AU13">
        <f>VLOOKUP($AN13,$AN$4:$BB$7,8)</f>
        <v>12.281334884367588</v>
      </c>
      <c r="AV13">
        <f>VLOOKUP($AN13,$AN$4:$BB$7,9)</f>
        <v>-41.506834590937856</v>
      </c>
      <c r="AW13">
        <f>VLOOKUP($AN13,$AN$4:$BB$7,10)</f>
        <v>6.6771335893966377</v>
      </c>
      <c r="AX13">
        <f>VLOOKUP($AN13,$AN$4:$BB$7,11)</f>
        <v>-13.991017014921312</v>
      </c>
      <c r="AY13">
        <f>VLOOKUP($AN13,$AN$4:$BB$7,12)</f>
        <v>4.5161463305961913</v>
      </c>
      <c r="AZ13">
        <f>VLOOKUP($AN13,$AN$4:$BB$7,13)</f>
        <v>-5.2028757539522736</v>
      </c>
      <c r="BA13">
        <f>VLOOKUP($AN13,$AN$4:$BB$7,14)</f>
        <v>4.5161463305961913</v>
      </c>
      <c r="BB13">
        <f>VLOOKUP($AN13,$AN$4:$BB$7,15)</f>
        <v>-7.2028757539522736</v>
      </c>
    </row>
    <row r="14" spans="1:54" x14ac:dyDescent="0.25">
      <c r="B14" s="7">
        <v>500</v>
      </c>
      <c r="C14" s="7">
        <v>400</v>
      </c>
      <c r="D14" s="7">
        <v>50</v>
      </c>
      <c r="E14" s="7">
        <v>45</v>
      </c>
      <c r="F14" s="7">
        <v>38</v>
      </c>
      <c r="G14" s="7">
        <v>32</v>
      </c>
      <c r="H14" s="7">
        <v>26</v>
      </c>
      <c r="I14" s="7">
        <v>22</v>
      </c>
      <c r="J14" s="7">
        <v>20</v>
      </c>
      <c r="K14" s="8">
        <f t="shared" si="22"/>
        <v>40.873082103701876</v>
      </c>
      <c r="L14" s="8">
        <f t="shared" si="23"/>
        <v>35.483870967741936</v>
      </c>
      <c r="N14" s="13">
        <f t="shared" si="2"/>
        <v>5.9914645471079817</v>
      </c>
      <c r="O14" s="17"/>
      <c r="P14" s="18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D14" s="8">
        <f t="shared" si="24"/>
        <v>50.290957319033552</v>
      </c>
      <c r="AE14" s="8">
        <f t="shared" si="25"/>
        <v>45.127365813732375</v>
      </c>
      <c r="AF14" s="8">
        <f t="shared" si="26"/>
        <v>38.450294605919453</v>
      </c>
      <c r="AG14" s="8">
        <f t="shared" si="27"/>
        <v>32.076347959911047</v>
      </c>
      <c r="AH14" s="8">
        <f t="shared" si="28"/>
        <v>26.014792162252505</v>
      </c>
      <c r="AI14" s="8">
        <f t="shared" si="29"/>
        <v>21.855454875366608</v>
      </c>
      <c r="AJ14" s="8">
        <f t="shared" si="30"/>
        <v>19.855454875366608</v>
      </c>
      <c r="AK14" s="8">
        <f t="shared" si="0"/>
        <v>41.098291295273398</v>
      </c>
      <c r="AL14" s="8">
        <f t="shared" si="1"/>
        <v>35.620823455626208</v>
      </c>
      <c r="AN14" s="24">
        <f>AN10</f>
        <v>200</v>
      </c>
      <c r="AO14" s="23">
        <f>IF($AN$10=100,AO12,IF($AN$10=750,AO12,IF(OR(AO12=0,AO13=0),0,FORECAST($AN$14,AO12:AO13,$AN$12:$AN$13))))</f>
        <v>9.0322926611923826</v>
      </c>
      <c r="AP14" s="23">
        <f>IF($AN$10=100,AP12,IF($AN$10=750,AP12,IF(OR(AP12=0,AP13=0),0,FORECAST($AN$14,AP12:AP13,$AN$12:$AN$13))))</f>
        <v>-8.4057515079045473</v>
      </c>
      <c r="AQ14" s="23">
        <f t="shared" ref="AP14:BB14" si="31">IF($AN$10=100,AQ12,IF($AN$10=750,AQ12,IF(OR(AQ12=0,AQ13=0),0,FORECAST($AN$14,AQ12:AQ13,$AN$12:$AN$13))))</f>
        <v>9.7017586596783953</v>
      </c>
      <c r="AR14" s="23">
        <f t="shared" si="31"/>
        <v>-16.790022099621368</v>
      </c>
      <c r="AS14" s="23">
        <f t="shared" si="31"/>
        <v>14.008610507330214</v>
      </c>
      <c r="AT14" s="23">
        <f t="shared" si="31"/>
        <v>-49.528562238399928</v>
      </c>
      <c r="AU14" s="23">
        <f t="shared" si="31"/>
        <v>12.056917731474144</v>
      </c>
      <c r="AV14" s="23">
        <f t="shared" si="31"/>
        <v>-44.20475659260461</v>
      </c>
      <c r="AW14" s="23">
        <f t="shared" si="31"/>
        <v>11.683526217433775</v>
      </c>
      <c r="AX14" s="23">
        <f t="shared" si="31"/>
        <v>-47.750087282379312</v>
      </c>
      <c r="AY14" s="23">
        <f t="shared" si="31"/>
        <v>5.923769512627195</v>
      </c>
      <c r="AZ14" s="23">
        <f t="shared" si="31"/>
        <v>-18.697951245510033</v>
      </c>
      <c r="BA14" s="23">
        <f t="shared" si="31"/>
        <v>4.4814201177245501</v>
      </c>
      <c r="BB14" s="23">
        <f t="shared" si="31"/>
        <v>-12.350269756043122</v>
      </c>
    </row>
    <row r="15" spans="1:54" x14ac:dyDescent="0.25">
      <c r="B15" s="7">
        <v>500</v>
      </c>
      <c r="C15" s="7">
        <v>500</v>
      </c>
      <c r="D15" s="7">
        <v>53</v>
      </c>
      <c r="E15" s="7">
        <v>48</v>
      </c>
      <c r="F15" s="7">
        <v>42</v>
      </c>
      <c r="G15" s="7">
        <v>36</v>
      </c>
      <c r="H15" s="7">
        <v>28</v>
      </c>
      <c r="I15" s="7">
        <v>23</v>
      </c>
      <c r="J15" s="7">
        <v>21</v>
      </c>
      <c r="K15" s="8">
        <f t="shared" si="22"/>
        <v>44.208621584771606</v>
      </c>
      <c r="L15" s="8">
        <f t="shared" si="23"/>
        <v>38.70967741935484</v>
      </c>
      <c r="N15" s="13">
        <f t="shared" si="2"/>
        <v>6.2146080984221914</v>
      </c>
      <c r="O15" s="20"/>
      <c r="P15" s="21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D15" s="8">
        <f t="shared" si="24"/>
        <v>52.695260122845426</v>
      </c>
      <c r="AE15" s="8">
        <f t="shared" si="25"/>
        <v>47.338953409241078</v>
      </c>
      <c r="AF15" s="8">
        <f t="shared" si="26"/>
        <v>41.336807781004822</v>
      </c>
      <c r="AG15" s="8">
        <f t="shared" si="27"/>
        <v>34.816848640887926</v>
      </c>
      <c r="AH15" s="8">
        <f t="shared" si="28"/>
        <v>27.504751463989869</v>
      </c>
      <c r="AI15" s="8">
        <f t="shared" si="29"/>
        <v>22.86320380583048</v>
      </c>
      <c r="AJ15" s="8">
        <f t="shared" si="30"/>
        <v>20.86320380583048</v>
      </c>
      <c r="AK15" s="8">
        <f t="shared" si="0"/>
        <v>43.554360001693396</v>
      </c>
      <c r="AL15" s="8">
        <f t="shared" si="1"/>
        <v>37.998874633592557</v>
      </c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</row>
    <row r="16" spans="1:54" x14ac:dyDescent="0.25">
      <c r="B16" s="7">
        <v>750</v>
      </c>
      <c r="C16" s="7">
        <v>200</v>
      </c>
      <c r="D16" s="7">
        <v>44</v>
      </c>
      <c r="E16" s="7">
        <v>43</v>
      </c>
      <c r="F16" s="7">
        <v>32</v>
      </c>
      <c r="G16" s="7">
        <v>26</v>
      </c>
      <c r="H16" s="7">
        <v>22</v>
      </c>
      <c r="I16" s="7">
        <v>19</v>
      </c>
      <c r="J16" s="7">
        <v>18</v>
      </c>
      <c r="K16" s="8">
        <f t="shared" si="22"/>
        <v>36.889015455936828</v>
      </c>
      <c r="L16" s="8">
        <f t="shared" si="23"/>
        <v>33.333333333333329</v>
      </c>
      <c r="N16" s="13">
        <f t="shared" si="2"/>
        <v>5.2983173665480363</v>
      </c>
      <c r="O16" s="13">
        <f>INDEX(LINEST(D16:D19,$N16:$N19,1),1)</f>
        <v>10.774690954104081</v>
      </c>
      <c r="P16" s="13">
        <f>INDEX(LINEST(D16:D19,$N16:$N19,1),2)</f>
        <v>-13.26522153852612</v>
      </c>
      <c r="Q16" s="13">
        <f>INDEX(LINEST(E16:E19,$N16:$N19,1),1)</f>
        <v>7.5558940708270219</v>
      </c>
      <c r="R16" s="13">
        <f>INDEX(LINEST(E16:E19,$N16:$N19,1),2)</f>
        <v>2.1603767781881587</v>
      </c>
      <c r="S16" s="13">
        <f>INDEX(LINEST(F16:F19,$N16:$N19,1),1)</f>
        <v>13.144972695848903</v>
      </c>
      <c r="T16" s="13">
        <f>INDEX(LINEST(F16:F19,$N16:$N19,1),2)</f>
        <v>-38.517698414668899</v>
      </c>
      <c r="U16" s="13">
        <f>INDEX(LINEST(G16:G19,$N16:$N19,1),1)</f>
        <v>12.072040401423214</v>
      </c>
      <c r="V16" s="13">
        <f>INDEX(LINEST(G16:G19,$N16:$N19,1),2)</f>
        <v>-39.042498975764119</v>
      </c>
      <c r="W16" s="13">
        <f>INDEX(LINEST(H16:H19,$N16:$N19,1),1)</f>
        <v>8.6288263652527082</v>
      </c>
      <c r="X16" s="13">
        <f>INDEX(LINEST(H16:H19,$N16:$N19,1),2)</f>
        <v>-24.314822660716601</v>
      </c>
      <c r="Y16" s="13">
        <f>INDEX(LINEST(I16:I19,$N16:$N19,1),1)</f>
        <v>7.080599885336313</v>
      </c>
      <c r="Z16" s="13">
        <f>INDEX(LINEST(I16:I19,$N16:$N19,1),2)</f>
        <v>-19.081945862109265</v>
      </c>
      <c r="AA16" s="13">
        <f>INDEX(LINEST(J16:J19,$N16:$N19,1),1)</f>
        <v>5.1572597192812228</v>
      </c>
      <c r="AB16" s="13">
        <f>INDEX(LINEST(J16:J19,$N16:$N19,1),2)</f>
        <v>-9.6726432809915295</v>
      </c>
      <c r="AD16" s="8">
        <f>O$16*$N16+P$16</f>
        <v>43.822510662791565</v>
      </c>
      <c r="AE16" s="8">
        <f>Q$16*$N16+R$16</f>
        <v>42.193901553448306</v>
      </c>
      <c r="AF16" s="8">
        <f>S$16*$N16+T$16</f>
        <v>31.128538702547104</v>
      </c>
      <c r="AG16" s="8">
        <f>U$16*$N16+V$16</f>
        <v>24.919002332766027</v>
      </c>
      <c r="AH16" s="8">
        <f>W$16*$N16+X$16</f>
        <v>21.40343792322939</v>
      </c>
      <c r="AI16" s="8">
        <f>Y$16*$N16+Z$16</f>
        <v>18.433319475946156</v>
      </c>
      <c r="AJ16" s="8">
        <f>AA$16*$N16+AB$16</f>
        <v>17.652155453474823</v>
      </c>
      <c r="AK16" s="8">
        <f t="shared" si="0"/>
        <v>36.154966887283294</v>
      </c>
      <c r="AL16" s="8">
        <f t="shared" si="1"/>
        <v>32.466560810159464</v>
      </c>
    </row>
    <row r="17" spans="1:54" x14ac:dyDescent="0.25">
      <c r="B17" s="7">
        <v>750</v>
      </c>
      <c r="C17" s="7">
        <v>300</v>
      </c>
      <c r="D17" s="7">
        <v>48</v>
      </c>
      <c r="E17" s="7">
        <v>44</v>
      </c>
      <c r="F17" s="7">
        <v>35</v>
      </c>
      <c r="G17" s="7">
        <v>28</v>
      </c>
      <c r="H17" s="7">
        <v>24</v>
      </c>
      <c r="I17" s="7">
        <v>20</v>
      </c>
      <c r="J17" s="7">
        <v>19</v>
      </c>
      <c r="K17" s="8">
        <f t="shared" si="22"/>
        <v>38.853265474262329</v>
      </c>
      <c r="L17" s="8">
        <f t="shared" si="23"/>
        <v>34.408602150537632</v>
      </c>
      <c r="N17" s="13">
        <f t="shared" si="2"/>
        <v>5.7037824746562009</v>
      </c>
      <c r="O17" s="14"/>
      <c r="P17" s="15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D17" s="8">
        <f t="shared" ref="AD17:AD19" si="32">O$16*$N17+P$16</f>
        <v>48.191271895329436</v>
      </c>
      <c r="AE17" s="8">
        <f t="shared" ref="AE17:AE19" si="33">Q$16*$N17+R$16</f>
        <v>45.257552959730027</v>
      </c>
      <c r="AF17" s="8">
        <f t="shared" ref="AF17:AF19" si="34">S$16*$N17+T$16</f>
        <v>36.458366477748356</v>
      </c>
      <c r="AG17" s="8">
        <f t="shared" ref="AG17:AG19" si="35">U$16*$N17+V$16</f>
        <v>29.813793499215222</v>
      </c>
      <c r="AH17" s="8">
        <f t="shared" ref="AH17:AH19" si="36">W$16*$N17+X$16</f>
        <v>24.902125938263161</v>
      </c>
      <c r="AI17" s="8">
        <f t="shared" ref="AI17:AI19" si="37">Y$16*$N17+Z$16</f>
        <v>21.3042556739247</v>
      </c>
      <c r="AJ17" s="8">
        <f t="shared" ref="AJ17:AJ19" si="38">AA$16*$N17+AB$16</f>
        <v>19.743244323095066</v>
      </c>
      <c r="AK17" s="8">
        <f t="shared" si="0"/>
        <v>39.989889504855</v>
      </c>
      <c r="AL17" s="8">
        <f t="shared" si="1"/>
        <v>35.76080963411831</v>
      </c>
    </row>
    <row r="18" spans="1:54" x14ac:dyDescent="0.25">
      <c r="B18" s="7">
        <v>750</v>
      </c>
      <c r="C18" s="7">
        <v>400</v>
      </c>
      <c r="D18" s="7">
        <v>51</v>
      </c>
      <c r="E18" s="7">
        <v>47</v>
      </c>
      <c r="F18" s="7">
        <v>40</v>
      </c>
      <c r="G18" s="7">
        <v>33</v>
      </c>
      <c r="H18" s="7">
        <v>27</v>
      </c>
      <c r="I18" s="7">
        <v>24</v>
      </c>
      <c r="J18" s="7">
        <v>21.5</v>
      </c>
      <c r="K18" s="8">
        <f t="shared" si="22"/>
        <v>42.52288260959493</v>
      </c>
      <c r="L18" s="8">
        <f t="shared" si="23"/>
        <v>37.634408602150536</v>
      </c>
      <c r="N18" s="13">
        <f t="shared" si="2"/>
        <v>5.9914645471079817</v>
      </c>
      <c r="O18" s="17"/>
      <c r="P18" s="18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D18" s="8">
        <f t="shared" si="32"/>
        <v>51.290957319033552</v>
      </c>
      <c r="AE18" s="8">
        <f t="shared" si="33"/>
        <v>47.431248225251665</v>
      </c>
      <c r="AF18" s="8">
        <f t="shared" si="34"/>
        <v>40.239939465212231</v>
      </c>
      <c r="AG18" s="8">
        <f t="shared" si="35"/>
        <v>33.286703100618283</v>
      </c>
      <c r="AH18" s="8">
        <f t="shared" si="36"/>
        <v>27.384484589845627</v>
      </c>
      <c r="AI18" s="8">
        <f t="shared" si="37"/>
        <v>23.341217323140093</v>
      </c>
      <c r="AJ18" s="8">
        <f t="shared" si="38"/>
        <v>21.226895487309978</v>
      </c>
      <c r="AK18" s="8">
        <f t="shared" si="0"/>
        <v>42.840045139054055</v>
      </c>
      <c r="AL18" s="8">
        <f t="shared" si="1"/>
        <v>38.098116371238348</v>
      </c>
    </row>
    <row r="19" spans="1:54" x14ac:dyDescent="0.25">
      <c r="B19" s="7">
        <v>750</v>
      </c>
      <c r="C19" s="7">
        <v>500</v>
      </c>
      <c r="D19" s="7">
        <v>54</v>
      </c>
      <c r="E19" s="7">
        <v>50</v>
      </c>
      <c r="F19" s="7">
        <v>44</v>
      </c>
      <c r="G19" s="7">
        <v>37</v>
      </c>
      <c r="H19" s="7">
        <v>30</v>
      </c>
      <c r="I19" s="7">
        <v>25</v>
      </c>
      <c r="J19" s="7">
        <v>22.5</v>
      </c>
      <c r="K19" s="8">
        <f t="shared" si="22"/>
        <v>45.894883979522298</v>
      </c>
      <c r="L19" s="8">
        <f t="shared" si="23"/>
        <v>40.86021505376344</v>
      </c>
      <c r="N19" s="13">
        <f t="shared" si="2"/>
        <v>6.2146080984221914</v>
      </c>
      <c r="O19" s="17"/>
      <c r="P19" s="18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D19" s="8">
        <f t="shared" si="32"/>
        <v>53.695260122845426</v>
      </c>
      <c r="AE19" s="8">
        <f t="shared" si="33"/>
        <v>49.117297261569988</v>
      </c>
      <c r="AF19" s="8">
        <f t="shared" si="34"/>
        <v>43.17315535449228</v>
      </c>
      <c r="AG19" s="8">
        <f t="shared" si="35"/>
        <v>35.980501067400468</v>
      </c>
      <c r="AH19" s="8">
        <f t="shared" si="36"/>
        <v>29.3099515486618</v>
      </c>
      <c r="AI19" s="8">
        <f t="shared" si="37"/>
        <v>24.921207526989029</v>
      </c>
      <c r="AJ19" s="8">
        <f t="shared" si="38"/>
        <v>22.377704736120116</v>
      </c>
      <c r="AK19" s="8">
        <f t="shared" si="0"/>
        <v>45.127437212986543</v>
      </c>
      <c r="AL19" s="8">
        <f t="shared" si="1"/>
        <v>39.911072324268801</v>
      </c>
    </row>
    <row r="20" spans="1:54" x14ac:dyDescent="0.25">
      <c r="N20" s="4"/>
      <c r="O20" s="4"/>
      <c r="P20" s="4"/>
      <c r="AK20" s="2"/>
      <c r="AL20" s="2"/>
    </row>
    <row r="21" spans="1:54" ht="23.25" x14ac:dyDescent="0.35">
      <c r="A21" s="6" t="s">
        <v>31</v>
      </c>
    </row>
    <row r="22" spans="1:54" x14ac:dyDescent="0.25">
      <c r="B22" s="10"/>
      <c r="C22" s="10"/>
      <c r="D22" s="46" t="s">
        <v>3</v>
      </c>
      <c r="E22" s="46"/>
      <c r="F22" s="46"/>
      <c r="G22" s="46"/>
      <c r="H22" s="46"/>
      <c r="I22" s="46"/>
      <c r="J22" s="46"/>
      <c r="K22" s="37" t="s">
        <v>15</v>
      </c>
      <c r="L22" s="38"/>
      <c r="N22" s="7"/>
      <c r="O22" s="48" t="s">
        <v>7</v>
      </c>
      <c r="P22" s="48"/>
      <c r="Q22" s="48" t="s">
        <v>8</v>
      </c>
      <c r="R22" s="48"/>
      <c r="S22" s="48" t="s">
        <v>9</v>
      </c>
      <c r="T22" s="48"/>
      <c r="U22" s="48" t="s">
        <v>19</v>
      </c>
      <c r="V22" s="48"/>
      <c r="W22" s="48" t="s">
        <v>20</v>
      </c>
      <c r="X22" s="48"/>
      <c r="Y22" s="48" t="s">
        <v>21</v>
      </c>
      <c r="Z22" s="48"/>
      <c r="AA22" s="48" t="s">
        <v>22</v>
      </c>
      <c r="AB22" s="48"/>
      <c r="AD22" s="49" t="s">
        <v>32</v>
      </c>
      <c r="AE22" s="49"/>
      <c r="AF22" s="49"/>
      <c r="AG22" s="49"/>
      <c r="AH22" s="49"/>
      <c r="AI22" s="49"/>
      <c r="AJ22" s="49"/>
      <c r="AK22" s="49" t="s">
        <v>15</v>
      </c>
      <c r="AL22" s="49"/>
      <c r="AO22" s="48" t="s">
        <v>7</v>
      </c>
      <c r="AP22" s="48"/>
      <c r="AQ22" s="48" t="s">
        <v>8</v>
      </c>
      <c r="AR22" s="48"/>
      <c r="AS22" s="48" t="s">
        <v>9</v>
      </c>
      <c r="AT22" s="48"/>
      <c r="AU22" s="48" t="s">
        <v>19</v>
      </c>
      <c r="AV22" s="48"/>
      <c r="AW22" s="48" t="s">
        <v>20</v>
      </c>
      <c r="AX22" s="48"/>
      <c r="AY22" s="48" t="s">
        <v>21</v>
      </c>
      <c r="AZ22" s="48"/>
      <c r="BA22" s="48" t="s">
        <v>22</v>
      </c>
      <c r="BB22" s="48"/>
    </row>
    <row r="23" spans="1:54" x14ac:dyDescent="0.25">
      <c r="A23" s="1" t="s">
        <v>0</v>
      </c>
      <c r="B23" s="10" t="s">
        <v>2</v>
      </c>
      <c r="C23" s="10" t="s">
        <v>1</v>
      </c>
      <c r="D23" s="10">
        <v>125</v>
      </c>
      <c r="E23" s="10">
        <v>250</v>
      </c>
      <c r="F23" s="10">
        <v>500</v>
      </c>
      <c r="G23" s="10">
        <v>1000</v>
      </c>
      <c r="H23" s="10">
        <v>2000</v>
      </c>
      <c r="I23" s="10">
        <v>4000</v>
      </c>
      <c r="J23" s="10">
        <v>8000</v>
      </c>
      <c r="K23" s="11" t="s">
        <v>16</v>
      </c>
      <c r="L23" s="11" t="s">
        <v>17</v>
      </c>
      <c r="N23" s="7" t="s">
        <v>25</v>
      </c>
      <c r="O23" s="9" t="s">
        <v>26</v>
      </c>
      <c r="P23" s="9" t="s">
        <v>27</v>
      </c>
      <c r="Q23" s="9" t="s">
        <v>26</v>
      </c>
      <c r="R23" s="9" t="s">
        <v>27</v>
      </c>
      <c r="S23" s="9" t="s">
        <v>26</v>
      </c>
      <c r="T23" s="9" t="s">
        <v>27</v>
      </c>
      <c r="U23" s="9" t="s">
        <v>26</v>
      </c>
      <c r="V23" s="9" t="s">
        <v>27</v>
      </c>
      <c r="W23" s="9" t="s">
        <v>26</v>
      </c>
      <c r="X23" s="9" t="s">
        <v>27</v>
      </c>
      <c r="Y23" s="9" t="s">
        <v>26</v>
      </c>
      <c r="Z23" s="9" t="s">
        <v>27</v>
      </c>
      <c r="AA23" s="9" t="s">
        <v>26</v>
      </c>
      <c r="AB23" s="9" t="s">
        <v>27</v>
      </c>
      <c r="AD23" s="11">
        <v>125</v>
      </c>
      <c r="AE23" s="11">
        <v>250</v>
      </c>
      <c r="AF23" s="11">
        <v>500</v>
      </c>
      <c r="AG23" s="11">
        <v>1000</v>
      </c>
      <c r="AH23" s="11">
        <v>2000</v>
      </c>
      <c r="AI23" s="11">
        <v>4000</v>
      </c>
      <c r="AJ23" s="11">
        <v>8000</v>
      </c>
      <c r="AK23" s="11" t="s">
        <v>16</v>
      </c>
      <c r="AL23" s="11" t="s">
        <v>17</v>
      </c>
      <c r="AO23" s="9" t="s">
        <v>26</v>
      </c>
      <c r="AP23" s="9" t="s">
        <v>27</v>
      </c>
      <c r="AQ23" s="9" t="s">
        <v>26</v>
      </c>
      <c r="AR23" s="9" t="s">
        <v>27</v>
      </c>
      <c r="AS23" s="9" t="s">
        <v>26</v>
      </c>
      <c r="AT23" s="9" t="s">
        <v>27</v>
      </c>
      <c r="AU23" s="9" t="s">
        <v>26</v>
      </c>
      <c r="AV23" s="9" t="s">
        <v>27</v>
      </c>
      <c r="AW23" s="9" t="s">
        <v>26</v>
      </c>
      <c r="AX23" s="9" t="s">
        <v>27</v>
      </c>
      <c r="AY23" s="9" t="s">
        <v>26</v>
      </c>
      <c r="AZ23" s="9" t="s">
        <v>27</v>
      </c>
      <c r="BA23" s="9" t="s">
        <v>26</v>
      </c>
      <c r="BB23" s="9" t="s">
        <v>27</v>
      </c>
    </row>
    <row r="24" spans="1:54" x14ac:dyDescent="0.25">
      <c r="A24" s="1">
        <v>125</v>
      </c>
      <c r="B24" s="7">
        <v>100</v>
      </c>
      <c r="C24" s="7">
        <v>200</v>
      </c>
      <c r="D24" s="7">
        <v>41</v>
      </c>
      <c r="E24" s="7">
        <v>34</v>
      </c>
      <c r="F24" s="7">
        <v>23</v>
      </c>
      <c r="G24" s="7">
        <v>17</v>
      </c>
      <c r="H24" s="7">
        <v>15</v>
      </c>
      <c r="I24" s="7"/>
      <c r="J24" s="7"/>
      <c r="K24" s="8">
        <f t="shared" ref="K24:K39" si="39">10*LOG10(IF(D24="",0,POWER(10,((D24+$C$43)/10))) +IF(E24="",0,POWER(10,((E24+$D$43)/10))) +IF(F24="",0,POWER(10,((F24+$E$43)/10))) +IF(G24="",0,POWER(10,((G24+$F$43)/10))) +IF(H24="",0,POWER(10,((H24+$G$43)/10))) +IF(I24="",0,POWER(10,((I24+$H$43)/10))) +IF(J24="",0,POWER(10,((J24+$I$43)/10))))</f>
        <v>29.258643124344701</v>
      </c>
      <c r="L24" s="8">
        <f t="shared" ref="L24:L39" si="40">MAX((D24-$C$44)/$C$45,(E24-$D$44)/$D$45,(F24-$E$44)/$E$45,(G24-$F$44)/$F$45,(H24-$G$44)/$G$45,(I24-$H$44)/$H$45,(J24-$I$44)/$I$45)</f>
        <v>23.655913978494624</v>
      </c>
      <c r="N24" s="13">
        <f>LN(C24)</f>
        <v>5.2983173665480363</v>
      </c>
      <c r="O24" s="13">
        <f>INDEX(LINEST(D24:D27,$N24:$N27,1),1)</f>
        <v>10.580519141108779</v>
      </c>
      <c r="P24" s="13">
        <f>INDEX(LINEST(D24:D27,$N24:$N27,1),2)</f>
        <v>-15.63862830651189</v>
      </c>
      <c r="Q24" s="13">
        <f>INDEX(LINEST(E24:E27,$N24:$N27,1),1)</f>
        <v>9.4924641767340212</v>
      </c>
      <c r="R24" s="13">
        <f>INDEX(LINEST(E24:E27,$N24:$N27,1),2)</f>
        <v>-16.325686484447637</v>
      </c>
      <c r="S24" s="13">
        <f>INDEX(LINEST(F24:F27,$N24:$N27,1),1)</f>
        <v>13.410972398395232</v>
      </c>
      <c r="T24" s="13">
        <f>INDEX(LINEST(F24:F27,$N24:$N27,1),2)</f>
        <v>-48.811040159197717</v>
      </c>
      <c r="U24" s="13">
        <f>INDEX(LINEST(G24:G27,$N24:$N27,1),1)</f>
        <v>12.935678212904524</v>
      </c>
      <c r="V24" s="13">
        <f>INDEX(LINEST(G24:G27,$N24:$N27,1),2)</f>
        <v>-52.053362799495133</v>
      </c>
      <c r="W24" s="13">
        <f>INDEX(LINEST(H24:H27,$N24:$N27,1),1)</f>
        <v>6.2736672934569606</v>
      </c>
      <c r="X24" s="13">
        <f>INDEX(LINEST(H24:H27,$N24:$N27,1),2)</f>
        <v>-18.900088167733344</v>
      </c>
      <c r="Y24" s="13">
        <f>INDEX(LINEST(I25:I27,$N25:$N27,1),1)</f>
        <v>8.1170430939304197</v>
      </c>
      <c r="Z24" s="13">
        <f>INDEX(LINEST(I25:I27,$N25:$N27,1),2)</f>
        <v>-30.791688605534379</v>
      </c>
      <c r="AA24" s="13"/>
      <c r="AB24" s="13"/>
      <c r="AD24" s="8">
        <f>O$24*$N24+P$24</f>
        <v>40.420320005918661</v>
      </c>
      <c r="AE24" s="8">
        <f>Q$24*$N24+R$24</f>
        <v>33.968401314477333</v>
      </c>
      <c r="AF24" s="8">
        <f>S$24*$N24+T$24</f>
        <v>22.24454780151612</v>
      </c>
      <c r="AG24" s="8">
        <f>U$24*$N24+V$24</f>
        <v>16.48396572401397</v>
      </c>
      <c r="AH24" s="8">
        <f>W$24*$N24+X$24</f>
        <v>14.339792205134088</v>
      </c>
      <c r="AI24" s="8">
        <f>Y$24*$N24+Z$24</f>
        <v>12.214981784055968</v>
      </c>
      <c r="AJ24" s="8">
        <f>AA$24*$N24+AB$24</f>
        <v>0</v>
      </c>
      <c r="AK24" s="8">
        <f t="shared" ref="AK24:AK39" si="41">10*LOG10(IF(AD24="",0,POWER(10,((AD24+$C$43)/10))) +IF(AE24="",0,POWER(10,((AE24+$D$43)/10))) +IF(AF24="",0,POWER(10,((AF24+$E$43)/10))) +IF(AG24="",0,POWER(10,((AG24+$F$43)/10))) +IF(AH24="",0,POWER(10,((AH24+$G$43)/10))) +IF(AI24="",0,POWER(10,((AI24+$H$43)/10))) +IF(AJ24="",0,POWER(10,((AJ24+$I$43)/10))))</f>
        <v>29.014277178418247</v>
      </c>
      <c r="AL24" s="8">
        <f t="shared" ref="AL24:AL39" si="42">MAX((AD24-$C$44)/$C$45,(AE24-$D$44)/$D$45,(AF24-$E$44)/$E$45,(AG24-$F$44)/$F$45,(AH24-$G$44)/$G$45,(AI24-$H$44)/$H$45,(AJ24-$I$44)/$I$45)</f>
        <v>23.621936897287455</v>
      </c>
      <c r="AN24">
        <f>B24</f>
        <v>100</v>
      </c>
      <c r="AO24" s="4">
        <f>INDEX(LINEST(AD24:AD27,$N24:$N27,1),1)</f>
        <v>10.58051914110878</v>
      </c>
      <c r="AP24" s="4">
        <f>INDEX(LINEST(AD24:AD27,$N24:$N27,1),2)</f>
        <v>-15.638628306511912</v>
      </c>
      <c r="AQ24" s="4">
        <f>INDEX(LINEST(AE24:AE27,$N24:$N27,1),1)</f>
        <v>9.4924641767340248</v>
      </c>
      <c r="AR24" s="4">
        <f>INDEX(LINEST(AE24:AE27,$N24:$N27,1),2)</f>
        <v>-16.325686484447658</v>
      </c>
      <c r="AS24" s="4">
        <f>INDEX(LINEST(AF24:AF27,$N24:$N27,1),1)</f>
        <v>13.410972398395225</v>
      </c>
      <c r="AT24" s="4">
        <f>INDEX(LINEST(AF24:AF27,$N24:$N27,1),2)</f>
        <v>-48.811040159197688</v>
      </c>
      <c r="AU24" s="4">
        <f>INDEX(LINEST(AG24:AG27,$N24:$N27,1),1)</f>
        <v>12.935678212904527</v>
      </c>
      <c r="AV24" s="4">
        <f>INDEX(LINEST(AG24:AG27,$N24:$N27,1),2)</f>
        <v>-52.053362799495154</v>
      </c>
      <c r="AW24" s="4">
        <f>INDEX(LINEST(AH24:AH27,$N24:$N27,1),1)</f>
        <v>6.2736672934569606</v>
      </c>
      <c r="AX24" s="4">
        <f>INDEX(LINEST(AH24:AH27,$N24:$N27,1),2)</f>
        <v>-18.900088167733344</v>
      </c>
      <c r="AY24" s="4">
        <f>INDEX(LINEST(AI24:AI27,$N24:$N27,1),1)</f>
        <v>8.1170430939304179</v>
      </c>
      <c r="AZ24" s="4">
        <f>INDEX(LINEST(AI24:AI27,$N24:$N27,1),2)</f>
        <v>-30.791688605534372</v>
      </c>
      <c r="BA24" s="4">
        <f>INDEX(LINEST(AJ24:AJ27,$N24:$N27,1),1)</f>
        <v>0</v>
      </c>
      <c r="BB24" s="4">
        <f>INDEX(LINEST(AJ24:AJ27,$N24:$N27,1),2)</f>
        <v>0</v>
      </c>
    </row>
    <row r="25" spans="1:54" x14ac:dyDescent="0.25">
      <c r="B25" s="7">
        <v>100</v>
      </c>
      <c r="C25" s="7">
        <v>300</v>
      </c>
      <c r="D25" s="7">
        <v>44</v>
      </c>
      <c r="E25" s="7">
        <v>38</v>
      </c>
      <c r="F25" s="7">
        <v>27</v>
      </c>
      <c r="G25" s="7">
        <v>21</v>
      </c>
      <c r="H25" s="7">
        <v>16</v>
      </c>
      <c r="I25" s="7">
        <v>15</v>
      </c>
      <c r="J25" s="7"/>
      <c r="K25" s="8">
        <f t="shared" si="39"/>
        <v>32.890593362376556</v>
      </c>
      <c r="L25" s="8">
        <f t="shared" si="40"/>
        <v>27.956989247311828</v>
      </c>
      <c r="N25" s="13">
        <f t="shared" ref="N25:N39" si="43">LN(C25)</f>
        <v>5.7037824746562009</v>
      </c>
      <c r="O25" s="1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D25" s="8">
        <f>O$24*$N25+P$24</f>
        <v>44.710351343308844</v>
      </c>
      <c r="AE25" s="8">
        <f t="shared" ref="AE25:AE27" si="44">Q$24*$N25+R$24</f>
        <v>37.817264328109673</v>
      </c>
      <c r="AF25" s="8">
        <f t="shared" ref="AF25:AF27" si="45">S$24*$N25+T$24</f>
        <v>27.682229174867047</v>
      </c>
      <c r="AG25" s="8">
        <f t="shared" ref="AG25:AG27" si="46">U$24*$N25+V$24</f>
        <v>21.728931889061727</v>
      </c>
      <c r="AH25" s="8">
        <f t="shared" ref="AH25:AH27" si="47">W$24*$N25+X$24</f>
        <v>16.883545392510271</v>
      </c>
      <c r="AI25" s="8">
        <f t="shared" ref="AI25:AI27" si="48">Y$24*$N25+Z$24</f>
        <v>15.506159539655098</v>
      </c>
      <c r="AJ25" s="8">
        <f t="shared" ref="AJ25:AJ27" si="49">AA$24*$N25+AB$24</f>
        <v>0</v>
      </c>
      <c r="AK25" s="8">
        <f t="shared" si="41"/>
        <v>33.223552852127881</v>
      </c>
      <c r="AL25" s="8">
        <f t="shared" si="42"/>
        <v>27.760499277537281</v>
      </c>
      <c r="AN25">
        <f>B28</f>
        <v>200</v>
      </c>
      <c r="AO25" s="3">
        <f>O28</f>
        <v>9.0322926611923826</v>
      </c>
      <c r="AP25" s="3">
        <f>P28</f>
        <v>-3.4057515079045473</v>
      </c>
      <c r="AQ25" s="3">
        <f t="shared" ref="AQ25:BB25" si="50">Q28</f>
        <v>9.7017586596783953</v>
      </c>
      <c r="AR25" s="3">
        <f t="shared" si="50"/>
        <v>-16.790022099621368</v>
      </c>
      <c r="AS25" s="3">
        <f t="shared" si="50"/>
        <v>14.008610507330216</v>
      </c>
      <c r="AT25" s="3">
        <f t="shared" si="50"/>
        <v>-49.528562238399928</v>
      </c>
      <c r="AU25" s="3">
        <f t="shared" si="50"/>
        <v>12.935678212904524</v>
      </c>
      <c r="AV25" s="3">
        <f t="shared" si="50"/>
        <v>-51.053362799495133</v>
      </c>
      <c r="AW25" s="3">
        <f t="shared" si="50"/>
        <v>8.6288263652527082</v>
      </c>
      <c r="AX25" s="3">
        <f t="shared" si="50"/>
        <v>-31.314822660716601</v>
      </c>
      <c r="AY25" s="3">
        <f t="shared" si="50"/>
        <v>10.090102285668998</v>
      </c>
      <c r="AZ25" s="3">
        <f t="shared" si="50"/>
        <v>-38.043208563649813</v>
      </c>
      <c r="BA25" s="3">
        <f t="shared" si="50"/>
        <v>4.9091391258858934</v>
      </c>
      <c r="BB25" s="3">
        <f t="shared" si="50"/>
        <v>-9.9739901698182365</v>
      </c>
    </row>
    <row r="26" spans="1:54" x14ac:dyDescent="0.25">
      <c r="B26" s="7">
        <v>100</v>
      </c>
      <c r="C26" s="7">
        <v>400</v>
      </c>
      <c r="D26" s="7">
        <v>47</v>
      </c>
      <c r="E26" s="7">
        <v>40</v>
      </c>
      <c r="F26" s="7">
        <v>30</v>
      </c>
      <c r="G26" s="7">
        <v>25</v>
      </c>
      <c r="H26" s="7">
        <v>18</v>
      </c>
      <c r="I26" s="7">
        <v>19</v>
      </c>
      <c r="J26" s="7"/>
      <c r="K26" s="8">
        <f t="shared" si="39"/>
        <v>35.549356142387239</v>
      </c>
      <c r="L26" s="8">
        <f t="shared" si="40"/>
        <v>30.107526881720428</v>
      </c>
      <c r="N26" s="13">
        <f t="shared" si="43"/>
        <v>5.9914645471079817</v>
      </c>
      <c r="O26" s="17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D26" s="8">
        <f>O$24*$N26+P$24</f>
        <v>47.754177017438749</v>
      </c>
      <c r="AE26" s="8">
        <f t="shared" si="44"/>
        <v>40.548076095146804</v>
      </c>
      <c r="AF26" s="8">
        <f t="shared" si="45"/>
        <v>31.540325508031017</v>
      </c>
      <c r="AG26" s="8">
        <f t="shared" si="46"/>
        <v>25.450294605919453</v>
      </c>
      <c r="AH26" s="8">
        <f t="shared" si="47"/>
        <v>18.688367001364924</v>
      </c>
      <c r="AI26" s="8">
        <f t="shared" si="48"/>
        <v>17.841287319097415</v>
      </c>
      <c r="AJ26" s="8">
        <f t="shared" si="49"/>
        <v>0</v>
      </c>
      <c r="AK26" s="8">
        <f t="shared" si="41"/>
        <v>36.271228033839719</v>
      </c>
      <c r="AL26" s="8">
        <f t="shared" si="42"/>
        <v>30.696856016286883</v>
      </c>
      <c r="AN26">
        <f>B32</f>
        <v>500</v>
      </c>
      <c r="AO26" s="3">
        <f>O32</f>
        <v>10.774690954104081</v>
      </c>
      <c r="AP26" s="3">
        <f t="shared" ref="AP26:BB26" si="51">P32</f>
        <v>-9.2652215385261201</v>
      </c>
      <c r="AQ26" s="3">
        <f t="shared" si="51"/>
        <v>9.9110531426227695</v>
      </c>
      <c r="AR26" s="3">
        <f t="shared" si="51"/>
        <v>-14.254357714795098</v>
      </c>
      <c r="AS26" s="3">
        <f t="shared" si="51"/>
        <v>12.935678212904524</v>
      </c>
      <c r="AT26" s="3">
        <f t="shared" si="51"/>
        <v>-35.053362799495133</v>
      </c>
      <c r="AU26" s="3">
        <f t="shared" si="51"/>
        <v>12.281334884367588</v>
      </c>
      <c r="AV26" s="3">
        <f t="shared" si="51"/>
        <v>-36.506834590937856</v>
      </c>
      <c r="AW26" s="3">
        <f t="shared" si="51"/>
        <v>6.6771335893966377</v>
      </c>
      <c r="AX26" s="3">
        <f t="shared" si="51"/>
        <v>-10.991017014921312</v>
      </c>
      <c r="AY26" s="3">
        <f t="shared" si="51"/>
        <v>3.6525085191148796</v>
      </c>
      <c r="AZ26" s="3">
        <f t="shared" si="51"/>
        <v>5.8079880697787516</v>
      </c>
      <c r="BA26" s="3">
        <f t="shared" si="51"/>
        <v>4.5161463305961913</v>
      </c>
      <c r="BB26" s="3">
        <f t="shared" si="51"/>
        <v>-2.2028757539522736</v>
      </c>
    </row>
    <row r="27" spans="1:54" x14ac:dyDescent="0.25">
      <c r="B27" s="7">
        <v>100</v>
      </c>
      <c r="C27" s="7">
        <v>500</v>
      </c>
      <c r="D27" s="7">
        <v>51</v>
      </c>
      <c r="E27" s="7">
        <v>43</v>
      </c>
      <c r="F27" s="7">
        <v>36</v>
      </c>
      <c r="G27" s="7">
        <v>29</v>
      </c>
      <c r="H27" s="7">
        <v>21</v>
      </c>
      <c r="I27" s="7">
        <v>19</v>
      </c>
      <c r="J27" s="7">
        <v>16</v>
      </c>
      <c r="K27" s="8">
        <f t="shared" si="39"/>
        <v>39.465099738850434</v>
      </c>
      <c r="L27" s="8">
        <f t="shared" si="40"/>
        <v>33.333333333333336</v>
      </c>
      <c r="N27" s="13">
        <f t="shared" si="43"/>
        <v>6.2146080984221914</v>
      </c>
      <c r="O27" s="20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D27" s="8">
        <f>O$24*$N27+P$24</f>
        <v>50.115151633333738</v>
      </c>
      <c r="AE27" s="8">
        <f t="shared" si="44"/>
        <v>42.666258262266155</v>
      </c>
      <c r="AF27" s="8">
        <f t="shared" si="45"/>
        <v>34.532897515585773</v>
      </c>
      <c r="AG27" s="8">
        <f t="shared" si="46"/>
        <v>28.336807781004822</v>
      </c>
      <c r="AH27" s="8">
        <f t="shared" si="47"/>
        <v>20.088295400990717</v>
      </c>
      <c r="AI27" s="8">
        <f t="shared" si="48"/>
        <v>19.652553141247527</v>
      </c>
      <c r="AJ27" s="8">
        <f t="shared" si="49"/>
        <v>0</v>
      </c>
      <c r="AK27" s="8">
        <f t="shared" si="41"/>
        <v>38.670989215103958</v>
      </c>
      <c r="AL27" s="8">
        <f t="shared" si="42"/>
        <v>32.974471249748554</v>
      </c>
      <c r="AN27">
        <f>B36</f>
        <v>750</v>
      </c>
      <c r="AO27" s="3">
        <f>O36</f>
        <v>11.653451435534466</v>
      </c>
      <c r="AP27" s="3">
        <f t="shared" ref="AP27:BB27" si="52">P36</f>
        <v>-13.113827745416657</v>
      </c>
      <c r="AQ27" s="3">
        <f t="shared" si="52"/>
        <v>8.4195318823083358</v>
      </c>
      <c r="AR27" s="3">
        <f t="shared" si="52"/>
        <v>-2.8504870455428772</v>
      </c>
      <c r="AS27" s="3">
        <f t="shared" si="52"/>
        <v>11.84762324852977</v>
      </c>
      <c r="AT27" s="3">
        <f t="shared" si="52"/>
        <v>-26.740420977430901</v>
      </c>
      <c r="AU27" s="3">
        <f t="shared" si="52"/>
        <v>13.282439289242243</v>
      </c>
      <c r="AV27" s="3">
        <f t="shared" si="52"/>
        <v>-40.315285517327993</v>
      </c>
      <c r="AW27" s="3">
        <f t="shared" si="52"/>
        <v>9.9110531426227695</v>
      </c>
      <c r="AX27" s="3">
        <f t="shared" si="52"/>
        <v>-25.254357714795098</v>
      </c>
      <c r="AY27" s="3">
        <f t="shared" si="52"/>
        <v>6.0360202007116071</v>
      </c>
      <c r="AZ27" s="3">
        <f t="shared" si="52"/>
        <v>-8.0212494878820593</v>
      </c>
      <c r="BA27" s="3">
        <f t="shared" si="52"/>
        <v>3.8750329419111615</v>
      </c>
      <c r="BB27" s="3">
        <f t="shared" si="52"/>
        <v>3.766891773086968</v>
      </c>
    </row>
    <row r="28" spans="1:54" x14ac:dyDescent="0.25">
      <c r="B28" s="7">
        <v>200</v>
      </c>
      <c r="C28" s="7">
        <v>200</v>
      </c>
      <c r="D28" s="7">
        <v>45</v>
      </c>
      <c r="E28" s="7">
        <v>35</v>
      </c>
      <c r="F28" s="7">
        <v>25</v>
      </c>
      <c r="G28" s="7">
        <v>18</v>
      </c>
      <c r="H28" s="7">
        <v>15</v>
      </c>
      <c r="I28" s="7">
        <v>15</v>
      </c>
      <c r="J28" s="7"/>
      <c r="K28" s="8">
        <f t="shared" si="39"/>
        <v>31.786064780878064</v>
      </c>
      <c r="L28" s="8">
        <f t="shared" si="40"/>
        <v>26.436781609195403</v>
      </c>
      <c r="N28" s="13">
        <f t="shared" si="43"/>
        <v>5.2983173665480363</v>
      </c>
      <c r="O28" s="13">
        <f>INDEX(LINEST(D28:D31,$N28:$N31,1),1)</f>
        <v>9.0322926611923826</v>
      </c>
      <c r="P28" s="13">
        <f>INDEX(LINEST(D28:D31,$N28:$N31,1),2)</f>
        <v>-3.4057515079045473</v>
      </c>
      <c r="Q28" s="13">
        <f>INDEX(LINEST(E28:E31,$N28:$N31,1),1)</f>
        <v>9.7017586596783953</v>
      </c>
      <c r="R28" s="13">
        <f>INDEX(LINEST(E28:E31,$N28:$N31,1),2)</f>
        <v>-16.790022099621368</v>
      </c>
      <c r="S28" s="13">
        <f>INDEX(LINEST(F28:F31,$N28:$N31,1),1)</f>
        <v>14.008610507330216</v>
      </c>
      <c r="T28" s="13">
        <f>INDEX(LINEST(F28:F31,$N28:$N31,1),2)</f>
        <v>-49.528562238399928</v>
      </c>
      <c r="U28" s="13">
        <f>INDEX(LINEST(G28:G31,$N28:$N31,1),1)</f>
        <v>12.935678212904524</v>
      </c>
      <c r="V28" s="13">
        <f>INDEX(LINEST(G28:G31,$N28:$N31,1),2)</f>
        <v>-51.053362799495133</v>
      </c>
      <c r="W28" s="13">
        <f>INDEX(LINEST(H28:H31,$N28:$N31,1),1)</f>
        <v>8.6288263652527082</v>
      </c>
      <c r="X28" s="13">
        <f>INDEX(LINEST(H28:H31,$N28:$N31,1),2)</f>
        <v>-31.314822660716601</v>
      </c>
      <c r="Y28" s="13">
        <f>INDEX(LINEST(I28:I31,$N28:$N31,1),1)</f>
        <v>10.090102285668998</v>
      </c>
      <c r="Z28" s="13">
        <f>INDEX(LINEST(I28:I31,$N28:$N31,1),2)</f>
        <v>-38.043208563649813</v>
      </c>
      <c r="AA28" s="13">
        <f>INDEX(LINEST(J29:J31,$N29:$N31,1),1)</f>
        <v>4.9091391258858934</v>
      </c>
      <c r="AB28" s="13">
        <f>INDEX(LINEST(J29:J31,$N29:$N31,1),2)</f>
        <v>-9.9739901698182365</v>
      </c>
      <c r="AD28" s="8">
        <f>O$28*$N28+P$28</f>
        <v>44.450201558635435</v>
      </c>
      <c r="AE28" s="8">
        <f>Q$28*$N28+R$28</f>
        <v>34.612974293010474</v>
      </c>
      <c r="AF28" s="8">
        <f>S$28*$N28+T$28</f>
        <v>24.693502093795047</v>
      </c>
      <c r="AG28" s="8">
        <f>U$28*$N28+V$28</f>
        <v>17.48396572401397</v>
      </c>
      <c r="AH28" s="8">
        <f>W$28*$N28+X$28</f>
        <v>14.40343792322939</v>
      </c>
      <c r="AI28" s="8">
        <f>Y$28*$N28+Z$28</f>
        <v>15.417355606756274</v>
      </c>
      <c r="AJ28" s="8">
        <f>AA$28*$N28+AB$28</f>
        <v>16.036186915663439</v>
      </c>
      <c r="AK28" s="8">
        <f t="shared" si="41"/>
        <v>31.435255251865648</v>
      </c>
      <c r="AL28" s="8">
        <f t="shared" si="42"/>
        <v>25.804829377741878</v>
      </c>
    </row>
    <row r="29" spans="1:54" x14ac:dyDescent="0.25">
      <c r="B29" s="7">
        <v>200</v>
      </c>
      <c r="C29" s="7">
        <v>300</v>
      </c>
      <c r="D29" s="7">
        <v>47</v>
      </c>
      <c r="E29" s="7">
        <v>38</v>
      </c>
      <c r="F29" s="7">
        <v>30</v>
      </c>
      <c r="G29" s="7">
        <v>22</v>
      </c>
      <c r="H29" s="7">
        <v>17</v>
      </c>
      <c r="I29" s="7">
        <v>20</v>
      </c>
      <c r="J29" s="7">
        <v>18</v>
      </c>
      <c r="K29" s="8">
        <f t="shared" si="39"/>
        <v>34.741130034260223</v>
      </c>
      <c r="L29" s="8">
        <f t="shared" si="40"/>
        <v>28.735632183908045</v>
      </c>
      <c r="N29" s="13">
        <f t="shared" si="43"/>
        <v>5.7037824746562009</v>
      </c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D29" s="8">
        <f t="shared" ref="AD29:AD31" si="53">O$28*$N29+P$28</f>
        <v>48.112481078970383</v>
      </c>
      <c r="AE29" s="8">
        <f t="shared" ref="AE29:AE31" si="54">Q$28*$N29+R$28</f>
        <v>38.546698916796295</v>
      </c>
      <c r="AF29" s="8">
        <f t="shared" ref="AF29:AF31" si="55">S$28*$N29+T$28</f>
        <v>30.373504867594875</v>
      </c>
      <c r="AG29" s="8">
        <f t="shared" ref="AG29:AG31" si="56">U$28*$N29+V$28</f>
        <v>22.728931889061727</v>
      </c>
      <c r="AH29" s="8">
        <f t="shared" ref="AH29:AH31" si="57">W$28*$N29+X$28</f>
        <v>17.902125938263161</v>
      </c>
      <c r="AI29" s="8">
        <f t="shared" ref="AI29:AI31" si="58">Y$28*$N29+Z$28</f>
        <v>19.508540020837494</v>
      </c>
      <c r="AJ29" s="8">
        <f>AA$28*$N29+AB$28</f>
        <v>18.026671542058782</v>
      </c>
      <c r="AK29" s="8">
        <f t="shared" si="41"/>
        <v>35.47694789502517</v>
      </c>
      <c r="AL29" s="8">
        <f t="shared" si="42"/>
        <v>30.01434606778205</v>
      </c>
      <c r="AN29" t="s">
        <v>30</v>
      </c>
    </row>
    <row r="30" spans="1:54" x14ac:dyDescent="0.25">
      <c r="B30" s="7">
        <v>200</v>
      </c>
      <c r="C30" s="7">
        <v>400</v>
      </c>
      <c r="D30" s="7">
        <v>51</v>
      </c>
      <c r="E30" s="7">
        <v>41</v>
      </c>
      <c r="F30" s="7">
        <v>34</v>
      </c>
      <c r="G30" s="7">
        <v>26</v>
      </c>
      <c r="H30" s="7">
        <v>20</v>
      </c>
      <c r="I30" s="7">
        <v>23</v>
      </c>
      <c r="J30" s="7">
        <v>19.5</v>
      </c>
      <c r="K30" s="8">
        <f t="shared" si="39"/>
        <v>38.376304315052352</v>
      </c>
      <c r="L30" s="8">
        <f t="shared" si="40"/>
        <v>33.333333333333336</v>
      </c>
      <c r="N30" s="13">
        <f t="shared" si="43"/>
        <v>5.9914645471079817</v>
      </c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D30" s="8">
        <f t="shared" si="53"/>
        <v>50.710909750733215</v>
      </c>
      <c r="AE30" s="8">
        <f t="shared" si="54"/>
        <v>41.33772095443959</v>
      </c>
      <c r="AF30" s="8">
        <f t="shared" si="55"/>
        <v>34.403530970513415</v>
      </c>
      <c r="AG30" s="8">
        <f t="shared" si="56"/>
        <v>26.450294605919453</v>
      </c>
      <c r="AH30" s="8">
        <f t="shared" si="57"/>
        <v>20.384484589845627</v>
      </c>
      <c r="AI30" s="8">
        <f t="shared" si="58"/>
        <v>22.411281557629202</v>
      </c>
      <c r="AJ30" s="8">
        <f t="shared" ref="AJ30:AJ31" si="59">AA$28*$N30+AB$28</f>
        <v>19.438942859747762</v>
      </c>
      <c r="AK30" s="8">
        <f t="shared" si="41"/>
        <v>38.427425458826733</v>
      </c>
      <c r="AL30" s="8">
        <f t="shared" si="42"/>
        <v>33.001045690497946</v>
      </c>
      <c r="AN30">
        <f>AN10</f>
        <v>200</v>
      </c>
    </row>
    <row r="31" spans="1:54" x14ac:dyDescent="0.25">
      <c r="B31" s="7">
        <v>200</v>
      </c>
      <c r="C31" s="7">
        <v>500</v>
      </c>
      <c r="D31" s="7">
        <v>53</v>
      </c>
      <c r="E31" s="7">
        <v>44</v>
      </c>
      <c r="F31" s="7">
        <v>38</v>
      </c>
      <c r="G31" s="7">
        <v>30</v>
      </c>
      <c r="H31" s="7">
        <v>23</v>
      </c>
      <c r="I31" s="7">
        <v>24</v>
      </c>
      <c r="J31" s="7">
        <v>20.5</v>
      </c>
      <c r="K31" s="8">
        <f t="shared" si="39"/>
        <v>41.156590748234763</v>
      </c>
      <c r="L31" s="8">
        <f t="shared" si="40"/>
        <v>35.632183908045974</v>
      </c>
      <c r="N31" s="13">
        <f t="shared" si="43"/>
        <v>6.2146080984221914</v>
      </c>
      <c r="O31" s="20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D31" s="8">
        <f t="shared" si="53"/>
        <v>52.72640761166096</v>
      </c>
      <c r="AE31" s="8">
        <f t="shared" si="54"/>
        <v>43.502605835753613</v>
      </c>
      <c r="AF31" s="8">
        <f t="shared" si="55"/>
        <v>37.529462068096635</v>
      </c>
      <c r="AG31" s="8">
        <f t="shared" si="56"/>
        <v>29.336807781004822</v>
      </c>
      <c r="AH31" s="8">
        <f t="shared" si="57"/>
        <v>22.3099515486618</v>
      </c>
      <c r="AI31" s="8">
        <f t="shared" si="58"/>
        <v>24.662822814777002</v>
      </c>
      <c r="AJ31" s="8">
        <f t="shared" si="59"/>
        <v>20.534385598193474</v>
      </c>
      <c r="AK31" s="8">
        <f t="shared" si="41"/>
        <v>40.769931017491395</v>
      </c>
      <c r="AL31" s="8">
        <f t="shared" si="42"/>
        <v>35.317709898460876</v>
      </c>
    </row>
    <row r="32" spans="1:54" x14ac:dyDescent="0.25">
      <c r="B32" s="7">
        <v>500</v>
      </c>
      <c r="C32" s="7">
        <v>200</v>
      </c>
      <c r="D32" s="7">
        <v>48</v>
      </c>
      <c r="E32" s="7">
        <v>39</v>
      </c>
      <c r="F32" s="7">
        <v>34</v>
      </c>
      <c r="G32" s="7">
        <v>30</v>
      </c>
      <c r="H32" s="7">
        <v>25</v>
      </c>
      <c r="I32" s="7">
        <v>26</v>
      </c>
      <c r="J32" s="7">
        <v>22</v>
      </c>
      <c r="K32" s="8">
        <f t="shared" si="39"/>
        <v>37.700152070484606</v>
      </c>
      <c r="L32" s="8">
        <f t="shared" si="40"/>
        <v>31.31707317073171</v>
      </c>
      <c r="N32" s="13">
        <f t="shared" si="43"/>
        <v>5.2983173665480363</v>
      </c>
      <c r="O32" s="13">
        <f>INDEX(LINEST(D32:D35,$N32:$N35,1),1)</f>
        <v>10.774690954104081</v>
      </c>
      <c r="P32" s="13">
        <f>INDEX(LINEST(D32:D35,$N32:$N35,1),2)</f>
        <v>-9.2652215385261201</v>
      </c>
      <c r="Q32" s="13">
        <f>INDEX(LINEST(E32:E35,$N32:$N35,1),1)</f>
        <v>9.9110531426227695</v>
      </c>
      <c r="R32" s="13">
        <f>INDEX(LINEST(E32:E35,$N32:$N35,1),2)</f>
        <v>-14.254357714795098</v>
      </c>
      <c r="S32" s="13">
        <f>INDEX(LINEST(F32:F35,$N32:$N35,1),1)</f>
        <v>12.935678212904524</v>
      </c>
      <c r="T32" s="13">
        <f>INDEX(LINEST(F32:F35,$N32:$N35,1),2)</f>
        <v>-35.053362799495133</v>
      </c>
      <c r="U32" s="13">
        <f>INDEX(LINEST(G32:G35,$N32:$N35,1),1)</f>
        <v>12.281334884367588</v>
      </c>
      <c r="V32" s="13">
        <f>INDEX(LINEST(G32:G35,$N32:$N35,1),2)</f>
        <v>-36.506834590937856</v>
      </c>
      <c r="W32" s="13">
        <f>INDEX(LINEST(H32:H35,$N32:$N35,1),1)</f>
        <v>6.6771335893966377</v>
      </c>
      <c r="X32" s="13">
        <f>INDEX(LINEST(H32:H35,$N32:$N35,1),2)</f>
        <v>-10.991017014921312</v>
      </c>
      <c r="Y32" s="13">
        <f>INDEX(LINEST(I32:I35,$N32:$N35,1),1)</f>
        <v>3.6525085191148796</v>
      </c>
      <c r="Z32" s="13">
        <f>INDEX(LINEST(I32:I35,$N32:$N35,1),2)</f>
        <v>5.8079880697787516</v>
      </c>
      <c r="AA32" s="13">
        <f>INDEX(LINEST(J32:J35,$N32:$N35,1),1)</f>
        <v>4.5161463305961913</v>
      </c>
      <c r="AB32" s="13">
        <f>INDEX(LINEST(J32:J35,$N32:$N35,1),2)</f>
        <v>-2.2028757539522736</v>
      </c>
      <c r="AD32" s="8">
        <f>O$32*$N32+P$32</f>
        <v>47.822510662791565</v>
      </c>
      <c r="AE32" s="8">
        <f>Q$32*$N32+R$32</f>
        <v>38.257547271543615</v>
      </c>
      <c r="AF32" s="8">
        <f>S$32*$N32+T$32</f>
        <v>33.48396572401397</v>
      </c>
      <c r="AG32" s="8">
        <f>U$32*$N32+V$32</f>
        <v>28.563575311299161</v>
      </c>
      <c r="AH32" s="8">
        <f>W$32*$N32+X$32</f>
        <v>24.386555840540119</v>
      </c>
      <c r="AI32" s="8">
        <f>Y$32*$N32+Z$32</f>
        <v>25.160137388069767</v>
      </c>
      <c r="AJ32" s="8">
        <f>AA$32*$N32+AB$32</f>
        <v>21.725100779317717</v>
      </c>
      <c r="AK32" s="8">
        <f t="shared" si="41"/>
        <v>37.064979565025354</v>
      </c>
      <c r="AL32" s="8">
        <f t="shared" si="42"/>
        <v>30.497695012750992</v>
      </c>
      <c r="AN32">
        <f>INDEX(AN24:AN27,MATCH(AN30,AN24:AN27,1))</f>
        <v>200</v>
      </c>
      <c r="AO32">
        <f>VLOOKUP($AN32,$AN$24:$BB$27,2)</f>
        <v>9.0322926611923826</v>
      </c>
      <c r="AP32">
        <f>VLOOKUP($AN32,$AN$24:$BB$27,3)</f>
        <v>-3.4057515079045473</v>
      </c>
      <c r="AQ32">
        <f>VLOOKUP($AN32,$AN$24:$BB$27,4)</f>
        <v>9.7017586596783953</v>
      </c>
      <c r="AR32">
        <f>VLOOKUP($AN32,$AN$24:$BB$27,5)</f>
        <v>-16.790022099621368</v>
      </c>
      <c r="AS32">
        <f>VLOOKUP($AN32,$AN$24:$BB$27,6)</f>
        <v>14.008610507330216</v>
      </c>
      <c r="AT32">
        <f>VLOOKUP($AN32,$AN$24:$BB$27,7)</f>
        <v>-49.528562238399928</v>
      </c>
      <c r="AU32">
        <f>VLOOKUP($AN32,$AN$24:$BB$27,8)</f>
        <v>12.935678212904524</v>
      </c>
      <c r="AV32">
        <f>VLOOKUP($AN32,$AN$24:$BB$27,9)</f>
        <v>-51.053362799495133</v>
      </c>
      <c r="AW32">
        <f>VLOOKUP($AN32,$AN$24:$BB$27,10)</f>
        <v>8.6288263652527082</v>
      </c>
      <c r="AX32">
        <f>VLOOKUP($AN32,$AN$24:$BB$27,11)</f>
        <v>-31.314822660716601</v>
      </c>
      <c r="AY32">
        <f>VLOOKUP($AN32,$AN$24:$BB$27,12)</f>
        <v>10.090102285668998</v>
      </c>
      <c r="AZ32">
        <f>VLOOKUP($AN32,$AN$24:$BB$27,13)</f>
        <v>-38.043208563649813</v>
      </c>
      <c r="BA32">
        <f>VLOOKUP($AN32,$AN$24:$BB$27,14)</f>
        <v>4.9091391258858934</v>
      </c>
      <c r="BB32">
        <f>VLOOKUP($AN32,$AN$24:$BB$27,15)</f>
        <v>-9.9739901698182365</v>
      </c>
    </row>
    <row r="33" spans="1:54" x14ac:dyDescent="0.25">
      <c r="B33" s="7">
        <v>500</v>
      </c>
      <c r="C33" s="7">
        <v>300</v>
      </c>
      <c r="D33" s="7">
        <v>52</v>
      </c>
      <c r="E33" s="7">
        <v>41</v>
      </c>
      <c r="F33" s="7">
        <v>38</v>
      </c>
      <c r="G33" s="7">
        <v>31</v>
      </c>
      <c r="H33" s="7">
        <v>26</v>
      </c>
      <c r="I33" s="7">
        <v>25</v>
      </c>
      <c r="J33" s="7">
        <v>23</v>
      </c>
      <c r="K33" s="8">
        <f t="shared" si="39"/>
        <v>40.407971239207903</v>
      </c>
      <c r="L33" s="8">
        <f t="shared" si="40"/>
        <v>34.482758620689658</v>
      </c>
      <c r="N33" s="13">
        <f t="shared" si="43"/>
        <v>5.7037824746562009</v>
      </c>
      <c r="O33" s="14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D33" s="8">
        <f t="shared" ref="AD33:AD35" si="60">O$32*$N33+P$32</f>
        <v>52.191271895329436</v>
      </c>
      <c r="AE33" s="8">
        <f t="shared" ref="AE33:AE35" si="61">Q$32*$N33+R$32</f>
        <v>42.276133505482917</v>
      </c>
      <c r="AF33" s="8">
        <f t="shared" ref="AF33:AF35" si="62">S$32*$N33+T$32</f>
        <v>38.728931889061727</v>
      </c>
      <c r="AG33" s="8">
        <f t="shared" ref="AG33:AG35" si="63">U$32*$N33+V$32</f>
        <v>33.543228087901838</v>
      </c>
      <c r="AH33" s="8">
        <f t="shared" ref="AH33:AH35" si="64">W$32*$N33+X$32</f>
        <v>27.093900533217486</v>
      </c>
      <c r="AI33" s="8">
        <f t="shared" ref="AI33:AI35" si="65">Y$32*$N33+Z$32</f>
        <v>26.641102149638677</v>
      </c>
      <c r="AJ33" s="8">
        <f t="shared" ref="AJ33:AJ35" si="66">AA$32*$N33+AB$32</f>
        <v>23.556240539485191</v>
      </c>
      <c r="AK33" s="8">
        <f t="shared" si="41"/>
        <v>41.355162528389151</v>
      </c>
      <c r="AL33" s="8">
        <f t="shared" si="42"/>
        <v>34.834632329632164</v>
      </c>
      <c r="AN33">
        <f>INDEX(AN24:AN27,MATCH(AN30,AN24:AN27,1)+1)</f>
        <v>500</v>
      </c>
      <c r="AO33">
        <f>VLOOKUP($AN33,$AN$24:$BB$27,2)</f>
        <v>10.774690954104081</v>
      </c>
      <c r="AP33">
        <f>VLOOKUP($AN33,$AN$24:$BB$27,3)</f>
        <v>-9.2652215385261201</v>
      </c>
      <c r="AQ33">
        <f>VLOOKUP($AN33,$AN$24:$BB$27,4)</f>
        <v>9.9110531426227695</v>
      </c>
      <c r="AR33">
        <f>VLOOKUP($AN33,$AN$24:$BB$27,5)</f>
        <v>-14.254357714795098</v>
      </c>
      <c r="AS33">
        <f>VLOOKUP($AN33,$AN$24:$BB$27,6)</f>
        <v>12.935678212904524</v>
      </c>
      <c r="AT33">
        <f>VLOOKUP($AN33,$AN$24:$BB$27,7)</f>
        <v>-35.053362799495133</v>
      </c>
      <c r="AU33">
        <f>VLOOKUP($AN33,$AN$24:$BB$27,8)</f>
        <v>12.281334884367588</v>
      </c>
      <c r="AV33">
        <f>VLOOKUP($AN33,$AN$24:$BB$27,9)</f>
        <v>-36.506834590937856</v>
      </c>
      <c r="AW33">
        <f>VLOOKUP($AN33,$AN$24:$BB$27,10)</f>
        <v>6.6771335893966377</v>
      </c>
      <c r="AX33">
        <f>VLOOKUP($AN33,$AN$24:$BB$27,11)</f>
        <v>-10.991017014921312</v>
      </c>
      <c r="AY33">
        <f>VLOOKUP($AN33,$AN$24:$BB$27,12)</f>
        <v>3.6525085191148796</v>
      </c>
      <c r="AZ33">
        <f>VLOOKUP($AN33,$AN$24:$BB$27,13)</f>
        <v>5.8079880697787516</v>
      </c>
      <c r="BA33">
        <f>VLOOKUP($AN33,$AN$24:$BB$27,14)</f>
        <v>4.5161463305961913</v>
      </c>
      <c r="BB33">
        <f>VLOOKUP($AN33,$AN$24:$BB$27,15)</f>
        <v>-2.2028757539522736</v>
      </c>
    </row>
    <row r="34" spans="1:54" x14ac:dyDescent="0.25">
      <c r="B34" s="7">
        <v>500</v>
      </c>
      <c r="C34" s="7">
        <v>400</v>
      </c>
      <c r="D34" s="7">
        <v>55</v>
      </c>
      <c r="E34" s="7">
        <v>45</v>
      </c>
      <c r="F34" s="7">
        <v>42</v>
      </c>
      <c r="G34" s="7">
        <v>37</v>
      </c>
      <c r="H34" s="7">
        <v>29</v>
      </c>
      <c r="I34" s="7">
        <v>28</v>
      </c>
      <c r="J34" s="7">
        <v>25</v>
      </c>
      <c r="K34" s="8">
        <f t="shared" si="39"/>
        <v>44.28332535293751</v>
      </c>
      <c r="L34" s="8">
        <f t="shared" si="40"/>
        <v>38.193018480492817</v>
      </c>
      <c r="N34" s="13">
        <f t="shared" si="43"/>
        <v>5.9914645471079817</v>
      </c>
      <c r="O34" s="17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D34" s="8">
        <f t="shared" si="60"/>
        <v>55.290957319033552</v>
      </c>
      <c r="AE34" s="8">
        <f t="shared" si="61"/>
        <v>45.127365813732375</v>
      </c>
      <c r="AF34" s="8">
        <f t="shared" si="62"/>
        <v>42.450294605919453</v>
      </c>
      <c r="AG34" s="8">
        <f t="shared" si="63"/>
        <v>37.076347959911047</v>
      </c>
      <c r="AH34" s="8">
        <f t="shared" si="64"/>
        <v>29.014792162252505</v>
      </c>
      <c r="AI34" s="8">
        <f t="shared" si="65"/>
        <v>27.69186337006543</v>
      </c>
      <c r="AJ34" s="8">
        <f t="shared" si="66"/>
        <v>24.855454875366608</v>
      </c>
      <c r="AK34" s="8">
        <f t="shared" si="41"/>
        <v>44.523806707113152</v>
      </c>
      <c r="AL34" s="8">
        <f t="shared" si="42"/>
        <v>38.655333270964533</v>
      </c>
      <c r="AN34" s="24">
        <f>AN30</f>
        <v>200</v>
      </c>
      <c r="AO34" s="23">
        <f>IF($AN$30=100,AO32,IF($AN$30=750,AO32,IF(OR(AO32=0,AO33=0),0,FORECAST($AN$34,AO32:AO33,$AN$32:$AN$33))))</f>
        <v>9.0322926611923826</v>
      </c>
      <c r="AP34" s="23">
        <f t="shared" ref="AP34:BB34" si="67">IF($AN$30=100,AP32,IF($AN$30=750,AP32,IF(OR(AP32=0,AP33=0),0,FORECAST($AN$34,AP32:AP33,$AN$32:$AN$33))))</f>
        <v>-3.4057515079045473</v>
      </c>
      <c r="AQ34" s="23">
        <f t="shared" si="67"/>
        <v>9.7017586596783953</v>
      </c>
      <c r="AR34" s="23">
        <f t="shared" si="67"/>
        <v>-16.790022099621368</v>
      </c>
      <c r="AS34" s="23">
        <f t="shared" si="67"/>
        <v>14.008610507330214</v>
      </c>
      <c r="AT34" s="23">
        <f t="shared" si="67"/>
        <v>-49.528562238399928</v>
      </c>
      <c r="AU34" s="23">
        <f t="shared" si="67"/>
        <v>12.935678212904524</v>
      </c>
      <c r="AV34" s="23">
        <f t="shared" si="67"/>
        <v>-51.053362799495133</v>
      </c>
      <c r="AW34" s="23">
        <f t="shared" si="67"/>
        <v>8.6288263652527082</v>
      </c>
      <c r="AX34" s="23">
        <f t="shared" si="67"/>
        <v>-31.314822660716604</v>
      </c>
      <c r="AY34" s="23">
        <f t="shared" si="67"/>
        <v>10.090102285668998</v>
      </c>
      <c r="AZ34" s="23">
        <f t="shared" si="67"/>
        <v>-38.04320856364982</v>
      </c>
      <c r="BA34" s="23">
        <f t="shared" si="67"/>
        <v>4.9091391258858934</v>
      </c>
      <c r="BB34" s="23">
        <f t="shared" si="67"/>
        <v>-9.9739901698182365</v>
      </c>
    </row>
    <row r="35" spans="1:54" x14ac:dyDescent="0.25">
      <c r="B35" s="7">
        <v>500</v>
      </c>
      <c r="C35" s="7">
        <v>500</v>
      </c>
      <c r="D35" s="7">
        <v>58</v>
      </c>
      <c r="E35" s="7">
        <v>48</v>
      </c>
      <c r="F35" s="7">
        <v>46</v>
      </c>
      <c r="G35" s="7">
        <v>41</v>
      </c>
      <c r="H35" s="7">
        <v>31</v>
      </c>
      <c r="I35" s="7">
        <v>29</v>
      </c>
      <c r="J35" s="7">
        <v>26</v>
      </c>
      <c r="K35" s="8">
        <f t="shared" si="39"/>
        <v>47.694532459103442</v>
      </c>
      <c r="L35" s="8">
        <f t="shared" si="40"/>
        <v>42.299794661190973</v>
      </c>
      <c r="N35" s="13">
        <f t="shared" si="43"/>
        <v>6.2146080984221914</v>
      </c>
      <c r="O35" s="20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D35" s="8">
        <f t="shared" si="60"/>
        <v>57.695260122845426</v>
      </c>
      <c r="AE35" s="8">
        <f t="shared" si="61"/>
        <v>47.338953409241078</v>
      </c>
      <c r="AF35" s="8">
        <f t="shared" si="62"/>
        <v>45.336807781004822</v>
      </c>
      <c r="AG35" s="8">
        <f t="shared" si="63"/>
        <v>39.816848640887926</v>
      </c>
      <c r="AH35" s="8">
        <f t="shared" si="64"/>
        <v>30.504751463989869</v>
      </c>
      <c r="AI35" s="8">
        <f t="shared" si="65"/>
        <v>28.506897092226129</v>
      </c>
      <c r="AJ35" s="8">
        <f t="shared" si="66"/>
        <v>25.86320380583048</v>
      </c>
      <c r="AK35" s="8">
        <f t="shared" si="41"/>
        <v>47.0358841092294</v>
      </c>
      <c r="AL35" s="8">
        <f t="shared" si="42"/>
        <v>41.618899159142529</v>
      </c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</row>
    <row r="36" spans="1:54" x14ac:dyDescent="0.25">
      <c r="B36" s="7">
        <v>750</v>
      </c>
      <c r="C36" s="7">
        <v>200</v>
      </c>
      <c r="D36" s="7">
        <v>49</v>
      </c>
      <c r="E36" s="7">
        <v>42</v>
      </c>
      <c r="F36" s="7">
        <v>36</v>
      </c>
      <c r="G36" s="7">
        <v>31</v>
      </c>
      <c r="H36" s="7">
        <v>28</v>
      </c>
      <c r="I36" s="7">
        <v>24.5</v>
      </c>
      <c r="J36" s="7">
        <v>24.5</v>
      </c>
      <c r="K36" s="8">
        <f t="shared" si="39"/>
        <v>39.398857860219955</v>
      </c>
      <c r="L36" s="8">
        <f t="shared" si="40"/>
        <v>32.258064516129032</v>
      </c>
      <c r="N36" s="13">
        <f t="shared" si="43"/>
        <v>5.2983173665480363</v>
      </c>
      <c r="O36" s="13">
        <f>INDEX(LINEST(D36:D39,$N36:$N39,1),1)</f>
        <v>11.653451435534466</v>
      </c>
      <c r="P36" s="13">
        <f>INDEX(LINEST(D36:D39,$N36:$N39,1),2)</f>
        <v>-13.113827745416657</v>
      </c>
      <c r="Q36" s="13">
        <f>INDEX(LINEST(E36:E39,$N36:$N39,1),1)</f>
        <v>8.4195318823083358</v>
      </c>
      <c r="R36" s="13">
        <f>INDEX(LINEST(E36:E39,$N36:$N39,1),2)</f>
        <v>-2.8504870455428772</v>
      </c>
      <c r="S36" s="13">
        <f>INDEX(LINEST(F36:F39,$N36:$N39,1),1)</f>
        <v>11.84762324852977</v>
      </c>
      <c r="T36" s="13">
        <f>INDEX(LINEST(F36:F39,$N36:$N39,1),2)</f>
        <v>-26.740420977430901</v>
      </c>
      <c r="U36" s="13">
        <f>INDEX(LINEST(G36:G39,$N36:$N39,1),1)</f>
        <v>13.282439289242243</v>
      </c>
      <c r="V36" s="13">
        <f>INDEX(LINEST(G36:G39,$N36:$N39,1),2)</f>
        <v>-40.315285517327993</v>
      </c>
      <c r="W36" s="13">
        <f>INDEX(LINEST(H36:H39,$N36:$N39,1),1)</f>
        <v>9.9110531426227695</v>
      </c>
      <c r="X36" s="13">
        <f>INDEX(LINEST(H36:H39,$N36:$N39,1),2)</f>
        <v>-25.254357714795098</v>
      </c>
      <c r="Y36" s="13">
        <f>INDEX(LINEST(I36:I39,$N36:$N39,1),1)</f>
        <v>6.0360202007116071</v>
      </c>
      <c r="Z36" s="13">
        <f>INDEX(LINEST(I36:I39,$N36:$N39,1),2)</f>
        <v>-8.0212494878820593</v>
      </c>
      <c r="AA36" s="13">
        <f>INDEX(LINEST(J36:J39,$N36:$N39,1),1)</f>
        <v>3.8750329419111615</v>
      </c>
      <c r="AB36" s="13">
        <f>INDEX(LINEST(J36:J39,$N36:$N39,1),2)</f>
        <v>3.766891773086968</v>
      </c>
      <c r="AD36" s="8">
        <f>O$36*$N36+P$36</f>
        <v>48.629856375699745</v>
      </c>
      <c r="AE36" s="8">
        <f>Q$36*$N36+R$36</f>
        <v>41.758864944696256</v>
      </c>
      <c r="AF36" s="8">
        <f>S$36*$N36+T$36</f>
        <v>36.032047032572642</v>
      </c>
      <c r="AG36" s="8">
        <f>U$36*$N36+V$36</f>
        <v>30.059293238984139</v>
      </c>
      <c r="AH36" s="8">
        <f>W$36*$N36+X$36</f>
        <v>27.257547271543615</v>
      </c>
      <c r="AI36" s="8">
        <f>Y$36*$N36+Z$36</f>
        <v>23.959501166383014</v>
      </c>
      <c r="AJ36" s="8">
        <f>AA$36*$N36+AB$36</f>
        <v>24.298046105160605</v>
      </c>
      <c r="AK36" s="8">
        <f t="shared" si="41"/>
        <v>39.039931506436091</v>
      </c>
      <c r="AL36" s="8">
        <f t="shared" si="42"/>
        <v>32.06575670695343</v>
      </c>
    </row>
    <row r="37" spans="1:54" x14ac:dyDescent="0.25">
      <c r="B37" s="7">
        <v>750</v>
      </c>
      <c r="C37" s="7">
        <v>300</v>
      </c>
      <c r="D37" s="7">
        <v>53</v>
      </c>
      <c r="E37" s="7">
        <v>45</v>
      </c>
      <c r="F37" s="7">
        <v>41</v>
      </c>
      <c r="G37" s="7">
        <v>33</v>
      </c>
      <c r="H37" s="7">
        <v>30</v>
      </c>
      <c r="I37" s="7">
        <v>25.5</v>
      </c>
      <c r="J37" s="7">
        <v>25.5</v>
      </c>
      <c r="K37" s="8">
        <f t="shared" si="39"/>
        <v>42.861008020817728</v>
      </c>
      <c r="L37" s="8">
        <f t="shared" si="40"/>
        <v>37.16632443531828</v>
      </c>
      <c r="N37" s="13">
        <f t="shared" si="43"/>
        <v>5.7037824746562009</v>
      </c>
      <c r="O37" s="14"/>
      <c r="P37" s="15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D37" s="8">
        <f t="shared" ref="AD37:AD39" si="68">O$36*$N37+P$36</f>
        <v>53.354924321841978</v>
      </c>
      <c r="AE37" s="8">
        <f>Q$36*$N37+R$36</f>
        <v>45.172691349576546</v>
      </c>
      <c r="AF37" s="8">
        <f t="shared" ref="AF37:AF39" si="69">S$36*$N37+T$36</f>
        <v>40.83584487386257</v>
      </c>
      <c r="AG37" s="8">
        <f t="shared" ref="AG37:AG39" si="70">U$36*$N37+V$36</f>
        <v>35.444858921336873</v>
      </c>
      <c r="AH37" s="8">
        <f t="shared" ref="AH37:AH39" si="71">W$36*$N37+X$36</f>
        <v>31.276133505482917</v>
      </c>
      <c r="AI37" s="8">
        <f t="shared" ref="AI37:AI39" si="72">Y$36*$N37+Z$36</f>
        <v>26.406896749607611</v>
      </c>
      <c r="AJ37" s="8">
        <f t="shared" ref="AJ37:AJ39" si="73">AA$36*$N37+AB$36</f>
        <v>25.86923675587531</v>
      </c>
      <c r="AK37" s="8">
        <f t="shared" si="41"/>
        <v>43.380851624890198</v>
      </c>
      <c r="AL37" s="8">
        <f t="shared" si="42"/>
        <v>36.997787344828104</v>
      </c>
    </row>
    <row r="38" spans="1:54" x14ac:dyDescent="0.25">
      <c r="B38" s="7">
        <v>750</v>
      </c>
      <c r="C38" s="7">
        <v>400</v>
      </c>
      <c r="D38" s="7">
        <v>56</v>
      </c>
      <c r="E38" s="7">
        <v>47</v>
      </c>
      <c r="F38" s="7">
        <v>44</v>
      </c>
      <c r="G38" s="7">
        <v>41</v>
      </c>
      <c r="H38" s="7">
        <v>34</v>
      </c>
      <c r="I38" s="7">
        <v>28</v>
      </c>
      <c r="J38" s="7">
        <v>27</v>
      </c>
      <c r="K38" s="8">
        <f t="shared" si="39"/>
        <v>46.608395426176905</v>
      </c>
      <c r="L38" s="8">
        <f t="shared" si="40"/>
        <v>41</v>
      </c>
      <c r="N38" s="13">
        <f t="shared" si="43"/>
        <v>5.9914645471079817</v>
      </c>
      <c r="O38" s="17"/>
      <c r="P38" s="18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D38" s="8">
        <f t="shared" si="68"/>
        <v>56.707413382032712</v>
      </c>
      <c r="AE38" s="8">
        <f>Q$36*$N38+R$36</f>
        <v>47.594839730552849</v>
      </c>
      <c r="AF38" s="8">
        <f t="shared" si="69"/>
        <v>44.244193683627515</v>
      </c>
      <c r="AG38" s="8">
        <f t="shared" si="70"/>
        <v>39.26597858328104</v>
      </c>
      <c r="AH38" s="8">
        <f t="shared" si="71"/>
        <v>34.127365813732375</v>
      </c>
      <c r="AI38" s="8">
        <f t="shared" si="72"/>
        <v>28.143351550309141</v>
      </c>
      <c r="AJ38" s="8">
        <f t="shared" si="73"/>
        <v>26.984014263423237</v>
      </c>
      <c r="AK38" s="8">
        <f t="shared" si="41"/>
        <v>46.552964014598111</v>
      </c>
      <c r="AL38" s="8">
        <f t="shared" si="42"/>
        <v>40.497118771691497</v>
      </c>
    </row>
    <row r="39" spans="1:54" x14ac:dyDescent="0.25">
      <c r="B39" s="7">
        <v>750</v>
      </c>
      <c r="C39" s="7">
        <v>500</v>
      </c>
      <c r="D39" s="7">
        <v>60</v>
      </c>
      <c r="E39" s="7">
        <v>50</v>
      </c>
      <c r="F39" s="7">
        <v>47</v>
      </c>
      <c r="G39" s="7">
        <v>42</v>
      </c>
      <c r="H39" s="7">
        <v>37</v>
      </c>
      <c r="I39" s="7">
        <v>30</v>
      </c>
      <c r="J39" s="7">
        <v>28</v>
      </c>
      <c r="K39" s="8">
        <f t="shared" si="39"/>
        <v>49.372361191786368</v>
      </c>
      <c r="L39" s="8">
        <f t="shared" si="40"/>
        <v>43.678160919540232</v>
      </c>
      <c r="N39" s="13">
        <f t="shared" si="43"/>
        <v>6.2146080984221914</v>
      </c>
      <c r="O39" s="17"/>
      <c r="P39" s="18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D39" s="8">
        <f t="shared" si="68"/>
        <v>59.307805920425551</v>
      </c>
      <c r="AE39" s="8">
        <f>Q$36*$N39+R$36</f>
        <v>49.473603975174342</v>
      </c>
      <c r="AF39" s="8">
        <f t="shared" si="69"/>
        <v>46.887914409937238</v>
      </c>
      <c r="AG39" s="8">
        <f t="shared" si="70"/>
        <v>42.229869256397947</v>
      </c>
      <c r="AH39" s="8">
        <f t="shared" si="71"/>
        <v>36.338953409241078</v>
      </c>
      <c r="AI39" s="8">
        <f t="shared" si="72"/>
        <v>29.490250533700234</v>
      </c>
      <c r="AJ39" s="8">
        <f t="shared" si="73"/>
        <v>27.848702875540841</v>
      </c>
      <c r="AK39" s="8">
        <f t="shared" si="41"/>
        <v>49.058650649245422</v>
      </c>
      <c r="AL39" s="8">
        <f t="shared" si="42"/>
        <v>43.211411098498196</v>
      </c>
    </row>
    <row r="40" spans="1:54" x14ac:dyDescent="0.25">
      <c r="N40" s="4"/>
      <c r="O40" s="4"/>
      <c r="P40" s="4"/>
      <c r="AK40" s="2"/>
      <c r="AL40" s="2"/>
    </row>
    <row r="41" spans="1:54" x14ac:dyDescent="0.25">
      <c r="N41" s="4"/>
      <c r="O41" s="4"/>
      <c r="P41" s="4"/>
      <c r="AK41" s="2"/>
      <c r="AL41" s="2"/>
    </row>
    <row r="42" spans="1:54" x14ac:dyDescent="0.25">
      <c r="B42" s="1" t="s">
        <v>6</v>
      </c>
      <c r="C42" s="1" t="s">
        <v>7</v>
      </c>
      <c r="D42" s="1" t="s">
        <v>8</v>
      </c>
      <c r="E42" s="1" t="s">
        <v>9</v>
      </c>
      <c r="F42" s="1" t="s">
        <v>10</v>
      </c>
      <c r="G42" s="1" t="s">
        <v>11</v>
      </c>
      <c r="H42" s="1" t="s">
        <v>12</v>
      </c>
      <c r="I42" s="1" t="s">
        <v>13</v>
      </c>
    </row>
    <row r="43" spans="1:54" x14ac:dyDescent="0.25">
      <c r="A43" s="1" t="s">
        <v>5</v>
      </c>
      <c r="B43" s="1" t="s">
        <v>14</v>
      </c>
      <c r="C43" s="1">
        <v>-16.100000000000001</v>
      </c>
      <c r="D43" s="1">
        <v>-8.6</v>
      </c>
      <c r="E43" s="1">
        <v>-3.2</v>
      </c>
      <c r="F43" s="1">
        <v>0</v>
      </c>
      <c r="G43" s="1">
        <v>1.2</v>
      </c>
      <c r="H43" s="1">
        <v>1</v>
      </c>
      <c r="I43" s="1">
        <v>-1.1000000000000001</v>
      </c>
    </row>
    <row r="44" spans="1:54" x14ac:dyDescent="0.25">
      <c r="A44" s="1" t="s">
        <v>18</v>
      </c>
      <c r="B44" s="1" t="s">
        <v>23</v>
      </c>
      <c r="C44" s="1">
        <v>22</v>
      </c>
      <c r="D44" s="1">
        <v>12</v>
      </c>
      <c r="E44" s="1">
        <v>4.8</v>
      </c>
      <c r="F44" s="1">
        <v>0</v>
      </c>
      <c r="G44" s="1">
        <v>-3.5</v>
      </c>
      <c r="H44" s="1">
        <v>-6.1</v>
      </c>
      <c r="I44" s="1">
        <v>-8</v>
      </c>
    </row>
    <row r="45" spans="1:54" x14ac:dyDescent="0.25">
      <c r="B45" s="1" t="s">
        <v>24</v>
      </c>
      <c r="C45" s="1">
        <v>0.87</v>
      </c>
      <c r="D45" s="1">
        <v>0.93</v>
      </c>
      <c r="E45" s="1">
        <v>0.97399999999999998</v>
      </c>
      <c r="F45" s="1">
        <v>1</v>
      </c>
      <c r="G45" s="1">
        <v>1.0149999999999999</v>
      </c>
      <c r="H45" s="1">
        <v>1.0249999999999999</v>
      </c>
      <c r="I45" s="1">
        <v>1.03</v>
      </c>
    </row>
  </sheetData>
  <sheetProtection algorithmName="SHA-512" hashValue="iNJYGL1M3NBHOkOd74R+pfQeUtALYOLeBwkEmheeLSoMpUH7bcpZKu8bI9yz3r4777XnziOlZi/rdmzKJBGA5g==" saltValue="ij+lCMGffN4gUERQqtLIqg==" spinCount="100000" sheet="1" objects="1" scenarios="1"/>
  <mergeCells count="36">
    <mergeCell ref="BA22:BB22"/>
    <mergeCell ref="W22:X22"/>
    <mergeCell ref="Y22:Z22"/>
    <mergeCell ref="AA22:AB22"/>
    <mergeCell ref="AD22:AJ22"/>
    <mergeCell ref="AK22:AL22"/>
    <mergeCell ref="AO22:AP22"/>
    <mergeCell ref="AQ22:AR22"/>
    <mergeCell ref="AS22:AT22"/>
    <mergeCell ref="AU22:AV22"/>
    <mergeCell ref="AW22:AX22"/>
    <mergeCell ref="AY22:AZ22"/>
    <mergeCell ref="D22:J22"/>
    <mergeCell ref="K22:L22"/>
    <mergeCell ref="O22:P22"/>
    <mergeCell ref="Q22:R22"/>
    <mergeCell ref="S22:T22"/>
    <mergeCell ref="U22:V22"/>
    <mergeCell ref="AQ2:AR2"/>
    <mergeCell ref="AS2:AT2"/>
    <mergeCell ref="AU2:AV2"/>
    <mergeCell ref="AW2:AX2"/>
    <mergeCell ref="U2:V2"/>
    <mergeCell ref="AY2:AZ2"/>
    <mergeCell ref="BA2:BB2"/>
    <mergeCell ref="W2:X2"/>
    <mergeCell ref="Y2:Z2"/>
    <mergeCell ref="AA2:AB2"/>
    <mergeCell ref="AD2:AJ2"/>
    <mergeCell ref="AK2:AL2"/>
    <mergeCell ref="AO2:AP2"/>
    <mergeCell ref="D2:J2"/>
    <mergeCell ref="K2:L2"/>
    <mergeCell ref="O2:P2"/>
    <mergeCell ref="Q2:R2"/>
    <mergeCell ref="S2:T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5"/>
  <sheetViews>
    <sheetView zoomScale="70" zoomScaleNormal="70" workbookViewId="0">
      <selection activeCell="AP15" sqref="AP15"/>
    </sheetView>
  </sheetViews>
  <sheetFormatPr defaultRowHeight="15" x14ac:dyDescent="0.25"/>
  <cols>
    <col min="1" max="10" width="9.140625" style="1"/>
    <col min="11" max="12" width="9.140625" style="2"/>
    <col min="14" max="19" width="9.140625" style="1"/>
    <col min="20" max="20" width="11.85546875" style="1" customWidth="1"/>
    <col min="21" max="21" width="9.140625" style="1"/>
    <col min="22" max="22" width="11.140625" style="1" customWidth="1"/>
    <col min="23" max="23" width="9.140625" style="1"/>
    <col min="24" max="24" width="10.7109375" style="1" customWidth="1"/>
    <col min="25" max="27" width="9.140625" style="1"/>
    <col min="28" max="28" width="11" style="1" customWidth="1"/>
    <col min="29" max="29" width="9.140625" customWidth="1"/>
    <col min="30" max="36" width="9.140625" style="2" customWidth="1"/>
    <col min="37" max="38" width="9.140625" customWidth="1"/>
    <col min="46" max="46" width="10.7109375" customWidth="1"/>
    <col min="48" max="48" width="10.7109375" customWidth="1"/>
    <col min="54" max="54" width="10" customWidth="1"/>
  </cols>
  <sheetData>
    <row r="1" spans="1:54" ht="23.25" x14ac:dyDescent="0.35">
      <c r="A1" s="6" t="s">
        <v>4</v>
      </c>
      <c r="O1" s="5" t="s">
        <v>28</v>
      </c>
      <c r="AD1" s="12" t="s">
        <v>29</v>
      </c>
    </row>
    <row r="2" spans="1:54" x14ac:dyDescent="0.25">
      <c r="B2" s="10"/>
      <c r="C2" s="10"/>
      <c r="D2" s="46" t="s">
        <v>3</v>
      </c>
      <c r="E2" s="46"/>
      <c r="F2" s="46"/>
      <c r="G2" s="46"/>
      <c r="H2" s="46"/>
      <c r="I2" s="46"/>
      <c r="J2" s="46"/>
      <c r="K2" s="37" t="s">
        <v>15</v>
      </c>
      <c r="L2" s="38"/>
      <c r="N2" s="7"/>
      <c r="O2" s="48" t="s">
        <v>7</v>
      </c>
      <c r="P2" s="48"/>
      <c r="Q2" s="48" t="s">
        <v>8</v>
      </c>
      <c r="R2" s="48"/>
      <c r="S2" s="48" t="s">
        <v>9</v>
      </c>
      <c r="T2" s="48"/>
      <c r="U2" s="48" t="s">
        <v>19</v>
      </c>
      <c r="V2" s="48"/>
      <c r="W2" s="48" t="s">
        <v>20</v>
      </c>
      <c r="X2" s="48"/>
      <c r="Y2" s="48" t="s">
        <v>21</v>
      </c>
      <c r="Z2" s="48"/>
      <c r="AA2" s="48" t="s">
        <v>22</v>
      </c>
      <c r="AB2" s="48"/>
      <c r="AD2" s="49" t="s">
        <v>32</v>
      </c>
      <c r="AE2" s="49"/>
      <c r="AF2" s="49"/>
      <c r="AG2" s="49"/>
      <c r="AH2" s="49"/>
      <c r="AI2" s="49"/>
      <c r="AJ2" s="49"/>
      <c r="AK2" s="37" t="s">
        <v>15</v>
      </c>
      <c r="AL2" s="38"/>
      <c r="AO2" s="48" t="s">
        <v>7</v>
      </c>
      <c r="AP2" s="48"/>
      <c r="AQ2" s="48" t="s">
        <v>8</v>
      </c>
      <c r="AR2" s="48"/>
      <c r="AS2" s="48" t="s">
        <v>9</v>
      </c>
      <c r="AT2" s="48"/>
      <c r="AU2" s="48" t="s">
        <v>19</v>
      </c>
      <c r="AV2" s="48"/>
      <c r="AW2" s="48" t="s">
        <v>20</v>
      </c>
      <c r="AX2" s="48"/>
      <c r="AY2" s="48" t="s">
        <v>21</v>
      </c>
      <c r="AZ2" s="48"/>
      <c r="BA2" s="48" t="s">
        <v>22</v>
      </c>
      <c r="BB2" s="48"/>
    </row>
    <row r="3" spans="1:54" x14ac:dyDescent="0.25">
      <c r="A3" s="1" t="s">
        <v>0</v>
      </c>
      <c r="B3" s="10" t="s">
        <v>2</v>
      </c>
      <c r="C3" s="10" t="s">
        <v>1</v>
      </c>
      <c r="D3" s="10">
        <v>125</v>
      </c>
      <c r="E3" s="10">
        <v>250</v>
      </c>
      <c r="F3" s="10">
        <v>500</v>
      </c>
      <c r="G3" s="10">
        <v>1000</v>
      </c>
      <c r="H3" s="10">
        <v>2000</v>
      </c>
      <c r="I3" s="10">
        <v>4000</v>
      </c>
      <c r="J3" s="10">
        <v>8000</v>
      </c>
      <c r="K3" s="11" t="s">
        <v>16</v>
      </c>
      <c r="L3" s="11" t="s">
        <v>17</v>
      </c>
      <c r="N3" s="7" t="s">
        <v>25</v>
      </c>
      <c r="O3" s="9" t="s">
        <v>26</v>
      </c>
      <c r="P3" s="9" t="s">
        <v>27</v>
      </c>
      <c r="Q3" s="9" t="s">
        <v>26</v>
      </c>
      <c r="R3" s="9" t="s">
        <v>27</v>
      </c>
      <c r="S3" s="9" t="s">
        <v>26</v>
      </c>
      <c r="T3" s="9" t="s">
        <v>27</v>
      </c>
      <c r="U3" s="9" t="s">
        <v>26</v>
      </c>
      <c r="V3" s="9" t="s">
        <v>27</v>
      </c>
      <c r="W3" s="9" t="s">
        <v>26</v>
      </c>
      <c r="X3" s="9" t="s">
        <v>27</v>
      </c>
      <c r="Y3" s="9" t="s">
        <v>26</v>
      </c>
      <c r="Z3" s="9" t="s">
        <v>27</v>
      </c>
      <c r="AA3" s="9" t="s">
        <v>26</v>
      </c>
      <c r="AB3" s="9" t="s">
        <v>27</v>
      </c>
      <c r="AD3" s="11">
        <v>125</v>
      </c>
      <c r="AE3" s="11">
        <v>250</v>
      </c>
      <c r="AF3" s="11">
        <v>500</v>
      </c>
      <c r="AG3" s="11">
        <v>1000</v>
      </c>
      <c r="AH3" s="11">
        <v>2000</v>
      </c>
      <c r="AI3" s="11">
        <v>4000</v>
      </c>
      <c r="AJ3" s="11">
        <v>8000</v>
      </c>
      <c r="AK3" s="11" t="s">
        <v>16</v>
      </c>
      <c r="AL3" s="11" t="s">
        <v>17</v>
      </c>
      <c r="AO3" s="9" t="s">
        <v>26</v>
      </c>
      <c r="AP3" s="9" t="s">
        <v>27</v>
      </c>
      <c r="AQ3" s="9" t="s">
        <v>26</v>
      </c>
      <c r="AR3" s="9" t="s">
        <v>27</v>
      </c>
      <c r="AS3" s="9" t="s">
        <v>26</v>
      </c>
      <c r="AT3" s="9" t="s">
        <v>27</v>
      </c>
      <c r="AU3" s="9" t="s">
        <v>26</v>
      </c>
      <c r="AV3" s="9" t="s">
        <v>27</v>
      </c>
      <c r="AW3" s="9" t="s">
        <v>26</v>
      </c>
      <c r="AX3" s="9" t="s">
        <v>27</v>
      </c>
      <c r="AY3" s="9" t="s">
        <v>26</v>
      </c>
      <c r="AZ3" s="9" t="s">
        <v>27</v>
      </c>
      <c r="BA3" s="9" t="s">
        <v>26</v>
      </c>
      <c r="BB3" s="9" t="s">
        <v>27</v>
      </c>
    </row>
    <row r="4" spans="1:54" x14ac:dyDescent="0.25">
      <c r="A4" s="1">
        <v>160</v>
      </c>
      <c r="B4" s="7">
        <v>100</v>
      </c>
      <c r="C4" s="7">
        <v>200</v>
      </c>
      <c r="D4" s="7">
        <v>37</v>
      </c>
      <c r="E4" s="7">
        <v>32.5</v>
      </c>
      <c r="F4" s="7">
        <v>26</v>
      </c>
      <c r="G4" s="7">
        <v>18</v>
      </c>
      <c r="H4" s="7"/>
      <c r="I4" s="7"/>
      <c r="J4" s="7"/>
      <c r="K4" s="8">
        <f t="shared" ref="K4:K19" si="0">10*LOG10(IF(D4="",0,POWER(10,((D4+$C$43)/10))) +IF(E4="",0,POWER(10,((E4+$D$43)/10))) +IF(F4="",0,POWER(10,((F4+$E$43)/10))) +IF(G4="",0,POWER(10,((G4+$F$43)/10))) +IF(H4="",0,POWER(10,((H4+$G$43)/10))) +IF(I4="",0,POWER(10,((I4+$H$43)/10))) +IF(J4="",0,POWER(10,((J4+$I$43)/10))))</f>
        <v>27.938878281092116</v>
      </c>
      <c r="L4" s="8">
        <f t="shared" ref="L4:L19" si="1">MAX((D4-$C$44)/$C$45,(E4-$D$44)/$D$45,(F4-$E$44)/$E$45,(G4-$F$44)/$F$45,(H4-$G$44)/$G$45,(I4-$H$44)/$H$45,(J4-$I$44)/$I$45)</f>
        <v>22.043010752688172</v>
      </c>
      <c r="N4" s="13">
        <f>LN(C4)</f>
        <v>5.2983173665480363</v>
      </c>
      <c r="O4" s="13">
        <f>INDEX(LINEST(D4:D7,$N4:$N7,1),1)</f>
        <v>9.7918129943907193</v>
      </c>
      <c r="P4" s="13">
        <f>INDEX(LINEST(D4:D7,$N4:$N7,1),2)</f>
        <v>-16.909860036389631</v>
      </c>
      <c r="Q4" s="13">
        <f>INDEX(LINEST(E4:E7,$N4:$N7,1),1)</f>
        <v>8.0065453980189041</v>
      </c>
      <c r="R4" s="13">
        <f>INDEX(LINEST(E4:E7,$N4:$N7,1),2)</f>
        <v>-11.53252659588599</v>
      </c>
      <c r="S4" s="13">
        <f>INDEX(LINEST(F4:F7,$N4:$N7,1),1)</f>
        <v>9.8853064240686486</v>
      </c>
      <c r="T4" s="13">
        <f>INDEX(LINEST(F4:F7,$N4:$N7,1),2)</f>
        <v>-27.72949968658542</v>
      </c>
      <c r="U4" s="13">
        <f>INDEX(LINEST(G4:G7,$N4:$N7,1),1)</f>
        <v>8.8871621234896772</v>
      </c>
      <c r="V4" s="13">
        <f>INDEX(LINEST(G4:G7,$N4:$N7,1),2)</f>
        <v>-30.397975325083166</v>
      </c>
      <c r="W4" s="13">
        <f>INDEX(LINEST(H6:H7,$N6:$N7,1),1)</f>
        <v>24.332416477475459</v>
      </c>
      <c r="X4" s="13">
        <f>INDEX(LINEST(H6:H7,$N6:$N7,1),2)</f>
        <v>-137.65275654783275</v>
      </c>
      <c r="Y4" s="13"/>
      <c r="Z4" s="13"/>
      <c r="AA4" s="13"/>
      <c r="AB4" s="13"/>
      <c r="AD4" s="8">
        <f>O$4*$N4+P$4</f>
        <v>34.970272801781448</v>
      </c>
      <c r="AE4" s="8">
        <f>Q$4*$N4+R$4</f>
        <v>30.888691932492826</v>
      </c>
      <c r="AF4" s="8">
        <f>S$4*$N4+T$4</f>
        <v>24.645991013706364</v>
      </c>
      <c r="AG4" s="8">
        <f>U$4*$N4+V$4</f>
        <v>16.689030093130114</v>
      </c>
      <c r="AH4" s="8">
        <f>W$4*$N4+X$4</f>
        <v>-8.7318917551449431</v>
      </c>
      <c r="AI4" s="8">
        <f>Y$4*$N4+Z$4</f>
        <v>0</v>
      </c>
      <c r="AJ4" s="8">
        <f>AA$4*$N4+AB$4</f>
        <v>0</v>
      </c>
      <c r="AK4" s="8">
        <f t="shared" ref="AK4:AK19" si="2">10*LOG10(IF(AD4="",0,POWER(10,((AD4+$C$43)/10))) +IF(AE4="",0,POWER(10,((AE4+$D$43)/10))) +IF(AF4="",0,POWER(10,((AF4+$E$43)/10))) +IF(AG4="",0,POWER(10,((AG4+$F$43)/10))) +IF(AH4="",0,POWER(10,((AH4+$G$43)/10))) +IF(AI4="",0,POWER(10,((AI4+$H$43)/10))) +IF(AJ4="",0,POWER(10,((AJ4+$I$43)/10))))</f>
        <v>26.38342628287792</v>
      </c>
      <c r="AL4" s="8">
        <f t="shared" ref="AL4:AL19" si="3">MAX((AD4-$C$44)/$C$45,(AE4-$D$44)/$D$45,(AF4-$E$44)/$E$45,(AG4-$F$44)/$F$45,(AH4-$G$44)/$G$45,(AI4-$H$44)/$H$45,(AJ4-$I$44)/$I$45)</f>
        <v>20.375760794359717</v>
      </c>
      <c r="AN4">
        <f>B4</f>
        <v>100</v>
      </c>
      <c r="AO4" s="4">
        <f>INDEX(LINEST(AD4:AD7,$N4:$N7,1),1)</f>
        <v>9.791812994390714</v>
      </c>
      <c r="AP4" s="4">
        <f>INDEX(LINEST(AD4:AD7,$N4:$N7,1),2)</f>
        <v>-16.909860036389595</v>
      </c>
      <c r="AQ4" s="4">
        <f>INDEX(LINEST(AE4:AE7,$N4:$N7,1),1)</f>
        <v>8.0065453980189041</v>
      </c>
      <c r="AR4" s="4">
        <f>INDEX(LINEST(AE4:AE7,$N4:$N7,1),2)</f>
        <v>-11.53252659588599</v>
      </c>
      <c r="AS4" s="4">
        <f>INDEX(LINEST(AF4:AF7,$N4:$N7,1),1)</f>
        <v>9.8853064240686539</v>
      </c>
      <c r="AT4" s="4">
        <f>INDEX(LINEST(AF4:AF7,$N4:$N7,1),2)</f>
        <v>-27.729499686585449</v>
      </c>
      <c r="AU4" s="4">
        <f>INDEX(LINEST(AG4:AG7,$N4:$N7,1),1)</f>
        <v>8.8871621234896736</v>
      </c>
      <c r="AV4" s="4">
        <f>INDEX(LINEST(AG4:AG7,$N4:$N7,1),2)</f>
        <v>-30.397975325083141</v>
      </c>
      <c r="AW4" s="4">
        <f>INDEX(LINEST(AH4:AH7,$N4:$N7,1),1)</f>
        <v>24.332416477475451</v>
      </c>
      <c r="AX4" s="4">
        <f>INDEX(LINEST(AH4:AH7,$N4:$N7,1),2)</f>
        <v>-137.65275654783272</v>
      </c>
      <c r="AY4" s="4">
        <f>INDEX(LINEST(AI4:AI7,$N4:$N7,1),1)</f>
        <v>0</v>
      </c>
      <c r="AZ4" s="4">
        <f>INDEX(LINEST(AI4:AI7,$N4:$N7,1),2)</f>
        <v>0</v>
      </c>
      <c r="BA4" s="4">
        <f>INDEX(LINEST(AJ4:AJ7,$N4:$N7,1),1)</f>
        <v>0</v>
      </c>
      <c r="BB4" s="4">
        <f>INDEX(LINEST(AJ4:AJ7,$N4:$N7,1),2)</f>
        <v>0</v>
      </c>
    </row>
    <row r="5" spans="1:54" x14ac:dyDescent="0.25">
      <c r="B5" s="7">
        <v>100</v>
      </c>
      <c r="C5" s="7">
        <v>400</v>
      </c>
      <c r="D5" s="7">
        <v>38</v>
      </c>
      <c r="E5" s="7">
        <v>33.5</v>
      </c>
      <c r="F5" s="7">
        <v>29</v>
      </c>
      <c r="G5" s="7">
        <v>20</v>
      </c>
      <c r="H5" s="7"/>
      <c r="I5" s="7"/>
      <c r="J5" s="7"/>
      <c r="K5" s="8">
        <f t="shared" si="0"/>
        <v>29.750182743112561</v>
      </c>
      <c r="L5" s="8">
        <f t="shared" si="1"/>
        <v>24.845995893223819</v>
      </c>
      <c r="N5" s="13">
        <f t="shared" ref="N5:N19" si="4">LN(C5)</f>
        <v>5.9914645471079817</v>
      </c>
      <c r="O5" s="14"/>
      <c r="P5" s="15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D5" s="8">
        <f t="shared" ref="AD5:AD7" si="5">O$4*$N5+P$4</f>
        <v>41.757440371413608</v>
      </c>
      <c r="AE5" s="8">
        <f t="shared" ref="AE5:AE7" si="6">Q$4*$N5+R$4</f>
        <v>36.438406301154835</v>
      </c>
      <c r="AF5" s="8">
        <f t="shared" ref="AF5:AF7" si="7">S$4*$N5+T$4</f>
        <v>31.497963290520666</v>
      </c>
      <c r="AG5" s="8">
        <f t="shared" ref="AG5:AG7" si="8">U$4*$N5+V$4</f>
        <v>22.84914146220612</v>
      </c>
      <c r="AH5" s="8">
        <f t="shared" ref="AH5:AH7" si="9">W$4*$N5+X$4</f>
        <v>8.1340541224275285</v>
      </c>
      <c r="AI5" s="8">
        <f t="shared" ref="AI5:AI7" si="10">Y$4*$N5+Z$4</f>
        <v>0</v>
      </c>
      <c r="AJ5" s="8">
        <f t="shared" ref="AJ5:AJ7" si="11">AA$4*$N5+AB$4</f>
        <v>0</v>
      </c>
      <c r="AK5" s="8">
        <f t="shared" si="2"/>
        <v>32.683246883406355</v>
      </c>
      <c r="AL5" s="8">
        <f t="shared" si="3"/>
        <v>27.410639928665979</v>
      </c>
      <c r="AN5">
        <f>B8</f>
        <v>200</v>
      </c>
      <c r="AO5" s="3">
        <f>O8</f>
        <v>8.8328445521811467</v>
      </c>
      <c r="AP5" s="3">
        <f t="shared" ref="AP5:BB5" si="12">P8</f>
        <v>-8.0670275523224007</v>
      </c>
      <c r="AQ5" s="3">
        <f t="shared" si="12"/>
        <v>8.0065453980189041</v>
      </c>
      <c r="AR5" s="3">
        <f t="shared" si="12"/>
        <v>-9.5325265958859902</v>
      </c>
      <c r="AS5" s="3">
        <f t="shared" si="12"/>
        <v>9.8853064240686486</v>
      </c>
      <c r="AT5" s="3">
        <f t="shared" si="12"/>
        <v>-26.72949968658542</v>
      </c>
      <c r="AU5" s="3">
        <f t="shared" si="12"/>
        <v>8.5131884047779547</v>
      </c>
      <c r="AV5" s="3">
        <f t="shared" si="12"/>
        <v>-25.119416724299981</v>
      </c>
      <c r="AW5" s="3">
        <f t="shared" si="12"/>
        <v>6.3539470896944179</v>
      </c>
      <c r="AX5" s="3">
        <f t="shared" si="12"/>
        <v>-18.463524683013169</v>
      </c>
      <c r="AY5" s="3">
        <f t="shared" si="12"/>
        <v>10.428178490346625</v>
      </c>
      <c r="AZ5" s="3">
        <f t="shared" si="12"/>
        <v>-48.708324234785465</v>
      </c>
      <c r="BA5" s="3">
        <f t="shared" si="12"/>
        <v>6.9521189935644188</v>
      </c>
      <c r="BB5" s="3">
        <f t="shared" si="12"/>
        <v>-26.472216156523658</v>
      </c>
    </row>
    <row r="6" spans="1:54" x14ac:dyDescent="0.25">
      <c r="B6" s="7">
        <v>100</v>
      </c>
      <c r="C6" s="7">
        <v>600</v>
      </c>
      <c r="D6" s="7">
        <v>45</v>
      </c>
      <c r="E6" s="7">
        <v>39</v>
      </c>
      <c r="F6" s="7">
        <v>35</v>
      </c>
      <c r="G6" s="7">
        <v>27</v>
      </c>
      <c r="H6" s="7">
        <v>18</v>
      </c>
      <c r="I6" s="7"/>
      <c r="J6" s="7"/>
      <c r="K6" s="8">
        <f t="shared" si="0"/>
        <v>35.988616258989012</v>
      </c>
      <c r="L6" s="8">
        <f t="shared" si="1"/>
        <v>31.006160164271048</v>
      </c>
      <c r="N6" s="13">
        <f t="shared" si="4"/>
        <v>6.3969296552161463</v>
      </c>
      <c r="O6" s="17"/>
      <c r="P6" s="18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D6" s="8">
        <f t="shared" si="5"/>
        <v>45.727678885759175</v>
      </c>
      <c r="AE6" s="8">
        <f t="shared" si="6"/>
        <v>39.684781096535502</v>
      </c>
      <c r="AF6" s="8">
        <f t="shared" si="7"/>
        <v>35.506110128437996</v>
      </c>
      <c r="AG6" s="8">
        <f t="shared" si="8"/>
        <v>26.452575613381647</v>
      </c>
      <c r="AH6" s="8">
        <f t="shared" si="9"/>
        <v>18</v>
      </c>
      <c r="AI6" s="8">
        <f t="shared" si="10"/>
        <v>0</v>
      </c>
      <c r="AJ6" s="8">
        <f t="shared" si="11"/>
        <v>0</v>
      </c>
      <c r="AK6" s="8">
        <f t="shared" si="2"/>
        <v>36.463315215556285</v>
      </c>
      <c r="AL6" s="8">
        <f t="shared" si="3"/>
        <v>31.525780419340858</v>
      </c>
      <c r="AN6">
        <f>B12</f>
        <v>500</v>
      </c>
      <c r="AO6" s="3">
        <f>O12</f>
        <v>10.805099007908822</v>
      </c>
      <c r="AP6" s="3">
        <f t="shared" ref="AP6:BB6" si="13">P12</f>
        <v>-16.083640293217627</v>
      </c>
      <c r="AQ6" s="3">
        <f t="shared" si="13"/>
        <v>7.1802462438566605</v>
      </c>
      <c r="AR6" s="3">
        <f t="shared" si="13"/>
        <v>1.9743605504203288E-3</v>
      </c>
      <c r="AS6" s="3">
        <f t="shared" si="13"/>
        <v>10.524618718875031</v>
      </c>
      <c r="AT6" s="3">
        <f t="shared" si="13"/>
        <v>-26.624721342630238</v>
      </c>
      <c r="AU6" s="3">
        <f t="shared" si="13"/>
        <v>11.911878451104858</v>
      </c>
      <c r="AV6" s="3">
        <f t="shared" si="13"/>
        <v>-42.077060200241434</v>
      </c>
      <c r="AW6" s="3">
        <f t="shared" si="13"/>
        <v>7.7412068219242434</v>
      </c>
      <c r="AX6" s="3">
        <f t="shared" si="13"/>
        <v>-20.91586354062435</v>
      </c>
      <c r="AY6" s="3">
        <f t="shared" si="13"/>
        <v>5.0361466417122553</v>
      </c>
      <c r="AZ6" s="3">
        <f t="shared" si="13"/>
        <v>-6.1843894934885064</v>
      </c>
      <c r="BA6" s="3">
        <f t="shared" si="13"/>
        <v>7.5933958209377819</v>
      </c>
      <c r="BB6" s="3">
        <f t="shared" si="13"/>
        <v>-22.765276117667781</v>
      </c>
    </row>
    <row r="7" spans="1:54" x14ac:dyDescent="0.25">
      <c r="B7" s="7">
        <v>100</v>
      </c>
      <c r="C7" s="7">
        <v>800</v>
      </c>
      <c r="D7" s="7">
        <v>51</v>
      </c>
      <c r="E7" s="7">
        <v>44</v>
      </c>
      <c r="F7" s="7">
        <v>40</v>
      </c>
      <c r="G7" s="7">
        <v>30</v>
      </c>
      <c r="H7" s="7">
        <v>25</v>
      </c>
      <c r="I7" s="7">
        <v>17</v>
      </c>
      <c r="J7" s="7">
        <v>15</v>
      </c>
      <c r="K7" s="8">
        <f t="shared" si="0"/>
        <v>41.088516537025825</v>
      </c>
      <c r="L7" s="8">
        <f t="shared" si="1"/>
        <v>36.139630390143743</v>
      </c>
      <c r="N7" s="13">
        <f t="shared" si="4"/>
        <v>6.6846117276679271</v>
      </c>
      <c r="O7" s="20"/>
      <c r="P7" s="21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D7" s="8">
        <f t="shared" si="5"/>
        <v>48.544607941045768</v>
      </c>
      <c r="AE7" s="8">
        <f t="shared" si="6"/>
        <v>41.988120669816844</v>
      </c>
      <c r="AF7" s="8">
        <f t="shared" si="7"/>
        <v>38.349935567334974</v>
      </c>
      <c r="AG7" s="8">
        <f t="shared" si="8"/>
        <v>29.009252831282126</v>
      </c>
      <c r="AH7" s="8">
        <f t="shared" si="9"/>
        <v>25</v>
      </c>
      <c r="AI7" s="8">
        <f t="shared" si="10"/>
        <v>0</v>
      </c>
      <c r="AJ7" s="8">
        <f t="shared" si="11"/>
        <v>0</v>
      </c>
      <c r="AK7" s="8">
        <f t="shared" si="2"/>
        <v>39.256118315968706</v>
      </c>
      <c r="AL7" s="8">
        <f t="shared" si="3"/>
        <v>34.445519062972259</v>
      </c>
      <c r="AN7">
        <f>B16</f>
        <v>750</v>
      </c>
      <c r="AO7" s="3">
        <f>O16</f>
        <v>10.992085867264684</v>
      </c>
      <c r="AP7" s="3">
        <f t="shared" ref="AP7:BB7" si="14">P16</f>
        <v>-16.72291959360922</v>
      </c>
      <c r="AQ7" s="3">
        <f t="shared" si="14"/>
        <v>8.4196949751000236</v>
      </c>
      <c r="AR7" s="3">
        <f t="shared" si="14"/>
        <v>-6.2997770741041847</v>
      </c>
      <c r="AS7" s="3">
        <f t="shared" si="14"/>
        <v>10.618112148552962</v>
      </c>
      <c r="AT7" s="3">
        <f t="shared" si="14"/>
        <v>-25.444360992826034</v>
      </c>
      <c r="AU7" s="3">
        <f t="shared" si="14"/>
        <v>11.366059585976407</v>
      </c>
      <c r="AV7" s="3">
        <f t="shared" si="14"/>
        <v>-37.001478194392405</v>
      </c>
      <c r="AW7" s="3">
        <f t="shared" si="14"/>
        <v>7.7412068219242434</v>
      </c>
      <c r="AX7" s="3">
        <f t="shared" si="14"/>
        <v>-18.91586354062435</v>
      </c>
      <c r="AY7" s="3">
        <f t="shared" si="14"/>
        <v>4.5838212062617343</v>
      </c>
      <c r="AZ7" s="3">
        <f t="shared" si="14"/>
        <v>-2.9284471378352777</v>
      </c>
      <c r="BA7" s="3">
        <f t="shared" si="14"/>
        <v>7.1410703854872617</v>
      </c>
      <c r="BB7" s="3">
        <f t="shared" si="14"/>
        <v>-17.509333762014556</v>
      </c>
    </row>
    <row r="8" spans="1:54" x14ac:dyDescent="0.25">
      <c r="B8" s="7">
        <v>200</v>
      </c>
      <c r="C8" s="7">
        <v>200</v>
      </c>
      <c r="D8" s="7">
        <v>40.5</v>
      </c>
      <c r="E8" s="7">
        <v>34.5</v>
      </c>
      <c r="F8" s="7">
        <v>27</v>
      </c>
      <c r="G8" s="7">
        <v>20</v>
      </c>
      <c r="H8" s="7">
        <v>16.5</v>
      </c>
      <c r="I8" s="7">
        <v>16</v>
      </c>
      <c r="J8" s="7"/>
      <c r="K8" s="8">
        <f t="shared" si="0"/>
        <v>30.466334282917053</v>
      </c>
      <c r="L8" s="8">
        <f t="shared" si="1"/>
        <v>24.193548387096772</v>
      </c>
      <c r="N8" s="13">
        <f t="shared" si="4"/>
        <v>5.2983173665480363</v>
      </c>
      <c r="O8" s="13">
        <f>INDEX(LINEST(D8:D11,$N8:$N11,1),1)</f>
        <v>8.8328445521811467</v>
      </c>
      <c r="P8" s="13">
        <f>INDEX(LINEST(D8:D11,$N8:$N11,1),2)</f>
        <v>-8.0670275523224007</v>
      </c>
      <c r="Q8" s="13">
        <f>INDEX(LINEST(E8:E11,$N8:$N11,1),1)</f>
        <v>8.0065453980189041</v>
      </c>
      <c r="R8" s="13">
        <f>INDEX(LINEST(E8:E11,$N8:$N11,1),2)</f>
        <v>-9.5325265958859902</v>
      </c>
      <c r="S8" s="13">
        <f>INDEX(LINEST(F8:F11,$N8:$N11,1),1)</f>
        <v>9.8853064240686486</v>
      </c>
      <c r="T8" s="13">
        <f>INDEX(LINEST(F8:F11,$N8:$N11,1),2)</f>
        <v>-26.72949968658542</v>
      </c>
      <c r="U8" s="13">
        <f>INDEX(LINEST(G8:G11,$N8:$N11,1),1)</f>
        <v>8.5131884047779547</v>
      </c>
      <c r="V8" s="13">
        <f>INDEX(LINEST(G8:G11,$N8:$N11,1),2)</f>
        <v>-25.119416724299981</v>
      </c>
      <c r="W8" s="13">
        <f>INDEX(LINEST(H8:H11,$N8:$N11,1),1)</f>
        <v>6.3539470896944179</v>
      </c>
      <c r="X8" s="13">
        <f>INDEX(LINEST(H8:H11,$N8:$N11,1),2)</f>
        <v>-18.463524683013169</v>
      </c>
      <c r="Y8" s="13">
        <f>INDEX(LINEST(I10:I11,$N10:$N11,1),1)</f>
        <v>10.428178490346625</v>
      </c>
      <c r="Z8" s="13">
        <f>INDEX(LINEST(I10:I11,$N10:$N11,1),2)</f>
        <v>-48.708324234785465</v>
      </c>
      <c r="AA8" s="13">
        <f>INDEX(LINEST(J10:J11,$N10:$N11,1),1)</f>
        <v>6.9521189935644188</v>
      </c>
      <c r="AB8" s="13">
        <f>INDEX(LINEST(J10:J11,$N10:$N11,1),2)</f>
        <v>-26.472216156523658</v>
      </c>
      <c r="AD8" s="8">
        <f>O$8*$N8+P$8</f>
        <v>38.73218613451818</v>
      </c>
      <c r="AE8" s="8">
        <f>Q$8*$N8+R$8</f>
        <v>32.888691932492826</v>
      </c>
      <c r="AF8" s="8">
        <f>S$8*$N8+T$8</f>
        <v>25.645991013706364</v>
      </c>
      <c r="AG8" s="8">
        <f>U$8*$N8+V$8</f>
        <v>19.986157245430427</v>
      </c>
      <c r="AH8" s="8">
        <f>W$8*$N8+X$8</f>
        <v>15.201703528442117</v>
      </c>
      <c r="AI8" s="8">
        <f>Y$8*$N8+Z$8</f>
        <v>6.5434749620807366</v>
      </c>
      <c r="AJ8" s="8">
        <f>AA$8*$N8+AB$8</f>
        <v>10.36231664138716</v>
      </c>
      <c r="AK8" s="8">
        <f t="shared" si="2"/>
        <v>28.948009105278349</v>
      </c>
      <c r="AL8" s="8">
        <f t="shared" si="3"/>
        <v>22.460959067196587</v>
      </c>
    </row>
    <row r="9" spans="1:54" x14ac:dyDescent="0.25">
      <c r="B9" s="7">
        <v>200</v>
      </c>
      <c r="C9" s="7">
        <v>400</v>
      </c>
      <c r="D9" s="7">
        <v>41.5</v>
      </c>
      <c r="E9" s="7">
        <v>35.5</v>
      </c>
      <c r="F9" s="7">
        <v>30</v>
      </c>
      <c r="G9" s="7">
        <v>26</v>
      </c>
      <c r="H9" s="7">
        <v>17.5</v>
      </c>
      <c r="I9" s="7"/>
      <c r="J9" s="7"/>
      <c r="K9" s="8">
        <f t="shared" si="0"/>
        <v>32.522178554826048</v>
      </c>
      <c r="L9" s="8">
        <f t="shared" si="1"/>
        <v>26</v>
      </c>
      <c r="N9" s="13">
        <f t="shared" si="4"/>
        <v>5.9914645471079817</v>
      </c>
      <c r="O9" s="14"/>
      <c r="P9" s="15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D9" s="8">
        <f t="shared" ref="AD9:AD11" si="15">O$8*$N9+P$8</f>
        <v>44.854647432186816</v>
      </c>
      <c r="AE9" s="8">
        <f t="shared" ref="AE9:AE11" si="16">Q$8*$N9+R$8</f>
        <v>38.438406301154835</v>
      </c>
      <c r="AF9" s="8">
        <f t="shared" ref="AF9:AF11" si="17">S$8*$N9+T$8</f>
        <v>32.497963290520666</v>
      </c>
      <c r="AG9" s="8">
        <f t="shared" ref="AG9:AG11" si="18">U$8*$N9+V$8</f>
        <v>25.88704978577789</v>
      </c>
      <c r="AH9" s="8">
        <f t="shared" ref="AH9:AH11" si="19">W$8*$N9+X$8</f>
        <v>19.605924039090873</v>
      </c>
      <c r="AI9" s="8">
        <f t="shared" ref="AI9:AI11" si="20">Y$8*$N9+Z$8</f>
        <v>13.771737481040368</v>
      </c>
      <c r="AJ9" s="8">
        <f t="shared" ref="AJ9:AJ11" si="21">AA$8*$N9+AB$8</f>
        <v>15.181158320693584</v>
      </c>
      <c r="AK9" s="8">
        <f t="shared" si="2"/>
        <v>34.953757380461525</v>
      </c>
      <c r="AL9" s="8">
        <f t="shared" si="3"/>
        <v>28.43733397384052</v>
      </c>
      <c r="AN9" t="s">
        <v>30</v>
      </c>
    </row>
    <row r="10" spans="1:54" x14ac:dyDescent="0.25">
      <c r="B10" s="7">
        <v>200</v>
      </c>
      <c r="C10" s="7">
        <v>600</v>
      </c>
      <c r="D10" s="7">
        <v>48</v>
      </c>
      <c r="E10" s="7">
        <v>41</v>
      </c>
      <c r="F10" s="7">
        <v>36</v>
      </c>
      <c r="G10" s="7">
        <v>29</v>
      </c>
      <c r="H10" s="7">
        <v>21</v>
      </c>
      <c r="I10" s="7">
        <v>18</v>
      </c>
      <c r="J10" s="7">
        <v>18</v>
      </c>
      <c r="K10" s="8">
        <f t="shared" si="0"/>
        <v>37.980132907644126</v>
      </c>
      <c r="L10" s="8">
        <f t="shared" si="1"/>
        <v>32.032854209445588</v>
      </c>
      <c r="N10" s="13">
        <f t="shared" si="4"/>
        <v>6.3969296552161463</v>
      </c>
      <c r="O10" s="17"/>
      <c r="P10" s="18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D10" s="8">
        <f t="shared" si="15"/>
        <v>48.436057703439559</v>
      </c>
      <c r="AE10" s="8">
        <f t="shared" si="16"/>
        <v>41.684781096535502</v>
      </c>
      <c r="AF10" s="8">
        <f t="shared" si="17"/>
        <v>36.506110128437996</v>
      </c>
      <c r="AG10" s="8">
        <f t="shared" si="18"/>
        <v>29.338850642666358</v>
      </c>
      <c r="AH10" s="8">
        <f t="shared" si="19"/>
        <v>22.182227882727382</v>
      </c>
      <c r="AI10" s="8">
        <f t="shared" si="20"/>
        <v>18</v>
      </c>
      <c r="AJ10" s="8">
        <f t="shared" si="21"/>
        <v>18</v>
      </c>
      <c r="AK10" s="8">
        <f t="shared" si="2"/>
        <v>38.508329954505044</v>
      </c>
      <c r="AL10" s="8">
        <f t="shared" si="3"/>
        <v>32.552474464515399</v>
      </c>
      <c r="AN10">
        <f>selection!C3</f>
        <v>200</v>
      </c>
    </row>
    <row r="11" spans="1:54" x14ac:dyDescent="0.25">
      <c r="B11" s="7">
        <v>200</v>
      </c>
      <c r="C11" s="7">
        <v>800</v>
      </c>
      <c r="D11" s="7">
        <v>53</v>
      </c>
      <c r="E11" s="7">
        <v>46</v>
      </c>
      <c r="F11" s="7">
        <v>41</v>
      </c>
      <c r="G11" s="7">
        <v>32</v>
      </c>
      <c r="H11" s="7">
        <v>26</v>
      </c>
      <c r="I11" s="7">
        <v>21</v>
      </c>
      <c r="J11" s="7">
        <v>20</v>
      </c>
      <c r="K11" s="8">
        <f t="shared" si="0"/>
        <v>42.733394841490949</v>
      </c>
      <c r="L11" s="8">
        <f t="shared" si="1"/>
        <v>37.16632443531828</v>
      </c>
      <c r="N11" s="13">
        <f t="shared" si="4"/>
        <v>6.6846117276679271</v>
      </c>
      <c r="O11" s="20"/>
      <c r="P11" s="21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D11" s="8">
        <f t="shared" si="15"/>
        <v>50.977108729855452</v>
      </c>
      <c r="AE11" s="8">
        <f t="shared" si="16"/>
        <v>43.988120669816844</v>
      </c>
      <c r="AF11" s="8">
        <f t="shared" si="17"/>
        <v>39.349935567334974</v>
      </c>
      <c r="AG11" s="8">
        <f t="shared" si="18"/>
        <v>31.787942326125346</v>
      </c>
      <c r="AH11" s="8">
        <f t="shared" si="19"/>
        <v>24.010144549739628</v>
      </c>
      <c r="AI11" s="8">
        <f t="shared" si="20"/>
        <v>21</v>
      </c>
      <c r="AJ11" s="8">
        <f t="shared" si="21"/>
        <v>20</v>
      </c>
      <c r="AK11" s="8">
        <f t="shared" si="2"/>
        <v>41.048367677192026</v>
      </c>
      <c r="AL11" s="8">
        <f t="shared" si="3"/>
        <v>35.472213108146796</v>
      </c>
    </row>
    <row r="12" spans="1:54" x14ac:dyDescent="0.25">
      <c r="B12" s="7">
        <v>500</v>
      </c>
      <c r="C12" s="7">
        <v>200</v>
      </c>
      <c r="D12" s="7">
        <v>43</v>
      </c>
      <c r="E12" s="7">
        <v>39.5</v>
      </c>
      <c r="F12" s="7">
        <v>31</v>
      </c>
      <c r="G12" s="7">
        <v>22</v>
      </c>
      <c r="H12" s="7">
        <v>21.5</v>
      </c>
      <c r="I12" s="7">
        <v>21</v>
      </c>
      <c r="J12" s="7">
        <v>19</v>
      </c>
      <c r="K12" s="8">
        <f t="shared" si="0"/>
        <v>34.60515078516012</v>
      </c>
      <c r="L12" s="8">
        <f t="shared" si="1"/>
        <v>29.569892473118276</v>
      </c>
      <c r="N12" s="13">
        <f t="shared" si="4"/>
        <v>5.2983173665480363</v>
      </c>
      <c r="O12" s="13">
        <f>INDEX(LINEST(D12:D15,$N12:$N15,1),1)</f>
        <v>10.805099007908822</v>
      </c>
      <c r="P12" s="13">
        <f>INDEX(LINEST(D12:D15,$N12:$N15,1),2)</f>
        <v>-16.083640293217627</v>
      </c>
      <c r="Q12" s="13">
        <f>INDEX(LINEST(E12:E15,$N12:$N15,1),1)</f>
        <v>7.1802462438566605</v>
      </c>
      <c r="R12" s="13">
        <f>INDEX(LINEST(E12:E15,$N12:$N15,1),2)</f>
        <v>1.9743605504203288E-3</v>
      </c>
      <c r="S12" s="13">
        <f>INDEX(LINEST(F12:F15,$N12:$N15,1),1)</f>
        <v>10.524618718875031</v>
      </c>
      <c r="T12" s="13">
        <f>INDEX(LINEST(F12:F15,$N12:$N15,1),2)</f>
        <v>-26.624721342630238</v>
      </c>
      <c r="U12" s="13">
        <f>INDEX(LINEST(G12:G15,$N12:$N15,1),1)</f>
        <v>11.911878451104858</v>
      </c>
      <c r="V12" s="13">
        <f>INDEX(LINEST(G12:G15,$N12:$N15,1),2)</f>
        <v>-42.077060200241434</v>
      </c>
      <c r="W12" s="13">
        <f>INDEX(LINEST(H12:H15,$N12:$N15,1),1)</f>
        <v>7.7412068219242434</v>
      </c>
      <c r="X12" s="13">
        <f>INDEX(LINEST(H12:H15,$N12:$N15,1),2)</f>
        <v>-20.91586354062435</v>
      </c>
      <c r="Y12" s="13">
        <f>INDEX(LINEST(I12:I15,$N12:$N15,1),1)</f>
        <v>5.0361466417122553</v>
      </c>
      <c r="Z12" s="13">
        <f>INDEX(LINEST(I12:I15,$N12:$N15,1),2)</f>
        <v>-6.1843894934885064</v>
      </c>
      <c r="AA12" s="13">
        <f>INDEX(LINEST(J12:J15,$N12:$N15,1),1)</f>
        <v>7.5933958209377819</v>
      </c>
      <c r="AB12" s="13">
        <f>INDEX(LINEST(J12:J15,$N12:$N15,1),2)</f>
        <v>-22.765276117667781</v>
      </c>
      <c r="AD12" s="8">
        <f>O$12*$N12+P$12</f>
        <v>41.165203427656643</v>
      </c>
      <c r="AE12" s="8">
        <f>Q$12*$N12+R$12</f>
        <v>38.045197730467471</v>
      </c>
      <c r="AF12" s="8">
        <f>S$12*$N12+T$12</f>
        <v>29.138048791881886</v>
      </c>
      <c r="AG12" s="8">
        <f>U$12*$N12+V$12</f>
        <v>21.035852265456761</v>
      </c>
      <c r="AH12" s="8">
        <f>W$12*$N12+X$12</f>
        <v>20.099507002016999</v>
      </c>
      <c r="AI12" s="8">
        <f>Y$12*$N12+Z$12</f>
        <v>20.498713718778106</v>
      </c>
      <c r="AJ12" s="8">
        <f>AA$12*$N12+AB$12</f>
        <v>17.466944831480149</v>
      </c>
      <c r="AK12" s="8">
        <f t="shared" si="2"/>
        <v>33.096098759749808</v>
      </c>
      <c r="AL12" s="8">
        <f t="shared" si="3"/>
        <v>28.005588957491902</v>
      </c>
      <c r="AN12">
        <f>INDEX(AN4:AN7,MATCH(AN10,AN4:AN7,1))</f>
        <v>200</v>
      </c>
      <c r="AO12">
        <f>VLOOKUP($AN12,$AN$4:$BB$7,2)</f>
        <v>8.8328445521811467</v>
      </c>
      <c r="AP12">
        <f>VLOOKUP($AN12,$AN$4:$BB$7,3)</f>
        <v>-8.0670275523224007</v>
      </c>
      <c r="AQ12">
        <f>VLOOKUP($AN12,$AN$4:$BB$7,4)</f>
        <v>8.0065453980189041</v>
      </c>
      <c r="AR12">
        <f>VLOOKUP($AN12,$AN$4:$BB$7,5)</f>
        <v>-9.5325265958859902</v>
      </c>
      <c r="AS12">
        <f>VLOOKUP($AN12,$AN$4:$BB$7,6)</f>
        <v>9.8853064240686486</v>
      </c>
      <c r="AT12">
        <f>VLOOKUP($AN12,$AN$4:$BB$7,7)</f>
        <v>-26.72949968658542</v>
      </c>
      <c r="AU12">
        <f>VLOOKUP($AN12,$AN$4:$BB$7,8)</f>
        <v>8.5131884047779547</v>
      </c>
      <c r="AV12">
        <f>VLOOKUP($AN12,$AN$4:$BB$7,9)</f>
        <v>-25.119416724299981</v>
      </c>
      <c r="AW12">
        <f>VLOOKUP($AN12,$AN$4:$BB$7,10)</f>
        <v>6.3539470896944179</v>
      </c>
      <c r="AX12">
        <f>VLOOKUP($AN12,$AN$4:$BB$7,11)</f>
        <v>-18.463524683013169</v>
      </c>
      <c r="AY12">
        <f>VLOOKUP($AN12,$AN$4:$BB$7,12)</f>
        <v>10.428178490346625</v>
      </c>
      <c r="AZ12">
        <f>VLOOKUP($AN12,$AN$4:$BB$7,13)</f>
        <v>-48.708324234785465</v>
      </c>
      <c r="BA12">
        <f>VLOOKUP($AN12,$AN$4:$BB$7,14)</f>
        <v>6.9521189935644188</v>
      </c>
      <c r="BB12">
        <f>VLOOKUP($AN12,$AN$4:$BB$7,15)</f>
        <v>-26.472216156523658</v>
      </c>
    </row>
    <row r="13" spans="1:54" x14ac:dyDescent="0.25">
      <c r="B13" s="7">
        <v>500</v>
      </c>
      <c r="C13" s="7">
        <v>400</v>
      </c>
      <c r="D13" s="7">
        <v>45</v>
      </c>
      <c r="E13" s="7">
        <v>40.5</v>
      </c>
      <c r="F13" s="7">
        <v>33</v>
      </c>
      <c r="G13" s="7">
        <v>27</v>
      </c>
      <c r="H13" s="7">
        <v>22.5</v>
      </c>
      <c r="I13" s="7">
        <v>23</v>
      </c>
      <c r="J13" s="7">
        <v>20</v>
      </c>
      <c r="K13" s="8">
        <f t="shared" si="0"/>
        <v>36.379377814311745</v>
      </c>
      <c r="L13" s="8">
        <f t="shared" si="1"/>
        <v>30.64516129032258</v>
      </c>
      <c r="N13" s="13">
        <f t="shared" si="4"/>
        <v>5.9914645471079817</v>
      </c>
      <c r="O13" s="14"/>
      <c r="P13" s="15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D13" s="8">
        <f t="shared" ref="AD13:AD15" si="22">O$12*$N13+P$12</f>
        <v>48.654727340659704</v>
      </c>
      <c r="AE13" s="8">
        <f t="shared" ref="AE13:AE15" si="23">Q$12*$N13+R$12</f>
        <v>43.022165170122854</v>
      </c>
      <c r="AF13" s="8">
        <f t="shared" ref="AF13:AF15" si="24">S$12*$N13+T$12</f>
        <v>36.433158583338539</v>
      </c>
      <c r="AG13" s="8">
        <f t="shared" ref="AG13:AG15" si="25">U$12*$N13+V$12</f>
        <v>29.292537229012865</v>
      </c>
      <c r="AH13" s="8">
        <f t="shared" ref="AH13:AH15" si="26">W$12*$N13+X$12</f>
        <v>25.465302684765206</v>
      </c>
      <c r="AI13" s="8">
        <f t="shared" ref="AI13:AI15" si="27">Y$12*$N13+Z$12</f>
        <v>23.989504564367394</v>
      </c>
      <c r="AJ13" s="8">
        <f t="shared" ref="AJ13:AJ15" si="28">AA$12*$N13+AB$12</f>
        <v>22.730285735638844</v>
      </c>
      <c r="AK13" s="8">
        <f t="shared" si="2"/>
        <v>39.268140680356744</v>
      </c>
      <c r="AL13" s="8">
        <f t="shared" si="3"/>
        <v>33.357166849594464</v>
      </c>
      <c r="AN13">
        <f>INDEX(AN4:AN7,MATCH(AN10,AN4:AN7,1)+1)</f>
        <v>500</v>
      </c>
      <c r="AO13">
        <f>VLOOKUP($AN13,$AN$4:$BB$7,2)</f>
        <v>10.805099007908822</v>
      </c>
      <c r="AP13">
        <f>VLOOKUP($AN13,$AN$4:$BB$7,3)</f>
        <v>-16.083640293217627</v>
      </c>
      <c r="AQ13">
        <f>VLOOKUP($AN13,$AN$4:$BB$7,4)</f>
        <v>7.1802462438566605</v>
      </c>
      <c r="AR13">
        <f>VLOOKUP($AN13,$AN$4:$BB$7,5)</f>
        <v>1.9743605504203288E-3</v>
      </c>
      <c r="AS13">
        <f>VLOOKUP($AN13,$AN$4:$BB$7,6)</f>
        <v>10.524618718875031</v>
      </c>
      <c r="AT13">
        <f>VLOOKUP($AN13,$AN$4:$BB$7,7)</f>
        <v>-26.624721342630238</v>
      </c>
      <c r="AU13">
        <f>VLOOKUP($AN13,$AN$4:$BB$7,8)</f>
        <v>11.911878451104858</v>
      </c>
      <c r="AV13">
        <f>VLOOKUP($AN13,$AN$4:$BB$7,9)</f>
        <v>-42.077060200241434</v>
      </c>
      <c r="AW13">
        <f>VLOOKUP($AN13,$AN$4:$BB$7,10)</f>
        <v>7.7412068219242434</v>
      </c>
      <c r="AX13">
        <f>VLOOKUP($AN13,$AN$4:$BB$7,11)</f>
        <v>-20.91586354062435</v>
      </c>
      <c r="AY13">
        <f>VLOOKUP($AN13,$AN$4:$BB$7,12)</f>
        <v>5.0361466417122553</v>
      </c>
      <c r="AZ13">
        <f>VLOOKUP($AN13,$AN$4:$BB$7,13)</f>
        <v>-6.1843894934885064</v>
      </c>
      <c r="BA13">
        <f>VLOOKUP($AN13,$AN$4:$BB$7,14)</f>
        <v>7.5933958209377819</v>
      </c>
      <c r="BB13">
        <f>VLOOKUP($AN13,$AN$4:$BB$7,15)</f>
        <v>-22.765276117667781</v>
      </c>
    </row>
    <row r="14" spans="1:54" x14ac:dyDescent="0.25">
      <c r="B14" s="7">
        <v>500</v>
      </c>
      <c r="C14" s="7">
        <v>600</v>
      </c>
      <c r="D14" s="7">
        <v>53</v>
      </c>
      <c r="E14" s="7">
        <v>45</v>
      </c>
      <c r="F14" s="7">
        <v>40</v>
      </c>
      <c r="G14" s="7">
        <v>35</v>
      </c>
      <c r="H14" s="7">
        <v>29</v>
      </c>
      <c r="I14" s="7">
        <v>26</v>
      </c>
      <c r="J14" s="7">
        <v>25</v>
      </c>
      <c r="K14" s="8">
        <f t="shared" si="0"/>
        <v>42.788749983834578</v>
      </c>
      <c r="L14" s="8">
        <f t="shared" si="1"/>
        <v>36.139630390143743</v>
      </c>
      <c r="N14" s="13">
        <f t="shared" si="4"/>
        <v>6.3969296552161463</v>
      </c>
      <c r="O14" s="17"/>
      <c r="P14" s="18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D14" s="8">
        <f t="shared" si="22"/>
        <v>53.035817978020887</v>
      </c>
      <c r="AE14" s="8">
        <f t="shared" si="23"/>
        <v>45.933504489631439</v>
      </c>
      <c r="AF14" s="8">
        <f t="shared" si="24"/>
        <v>40.700524249984412</v>
      </c>
      <c r="AG14" s="8">
        <f t="shared" si="25"/>
        <v>34.122388312961405</v>
      </c>
      <c r="AH14" s="8">
        <f t="shared" si="26"/>
        <v>28.604091945704383</v>
      </c>
      <c r="AI14" s="8">
        <f t="shared" si="27"/>
        <v>26.031486306897822</v>
      </c>
      <c r="AJ14" s="8">
        <f t="shared" si="28"/>
        <v>25.809142793083467</v>
      </c>
      <c r="AK14" s="8">
        <f t="shared" si="2"/>
        <v>43.07806142462762</v>
      </c>
      <c r="AL14" s="8">
        <f t="shared" si="3"/>
        <v>36.858854466103097</v>
      </c>
      <c r="AN14" s="24">
        <f>AN10</f>
        <v>200</v>
      </c>
      <c r="AO14" s="23">
        <f>IF($AN$10=100,AO12,IF($AN$10=750,AO12,IF(OR(AO12=0,AO13=0),0,FORECAST($AN$14,AO12:AO13,$AN$12:$AN$13))))</f>
        <v>8.8328445521811467</v>
      </c>
      <c r="AP14" s="23">
        <f>IF($AN$10=100,AP12,IF($AN$10=750,AP12,IF(OR(AP12=0,AP13=0),0,FORECAST($AN$14,AP12:AP13,$AN$12:$AN$13))))</f>
        <v>-8.0670275523224007</v>
      </c>
      <c r="AQ14" s="23">
        <f t="shared" ref="AQ14:BB14" si="29">IF($AN$10=100,AQ12,IF($AN$10=750,AQ12,IF(OR(AQ12=0,AQ13=0),0,FORECAST($AN$14,AQ12:AQ13,$AN$12:$AN$13))))</f>
        <v>8.0065453980189041</v>
      </c>
      <c r="AR14" s="23">
        <f t="shared" si="29"/>
        <v>-9.5325265958859902</v>
      </c>
      <c r="AS14" s="23">
        <f t="shared" si="29"/>
        <v>9.8853064240686486</v>
      </c>
      <c r="AT14" s="23">
        <f t="shared" si="29"/>
        <v>-26.72949968658542</v>
      </c>
      <c r="AU14" s="23">
        <f t="shared" si="29"/>
        <v>8.5131884047779547</v>
      </c>
      <c r="AV14" s="23">
        <f t="shared" si="29"/>
        <v>-25.119416724299981</v>
      </c>
      <c r="AW14" s="23">
        <f t="shared" si="29"/>
        <v>6.3539470896944179</v>
      </c>
      <c r="AX14" s="23">
        <f t="shared" si="29"/>
        <v>-18.463524683013169</v>
      </c>
      <c r="AY14" s="23">
        <f t="shared" si="29"/>
        <v>10.428178490346625</v>
      </c>
      <c r="AZ14" s="23">
        <f t="shared" si="29"/>
        <v>-48.708324234785465</v>
      </c>
      <c r="BA14" s="23">
        <f t="shared" si="29"/>
        <v>6.9521189935644196</v>
      </c>
      <c r="BB14" s="23">
        <f t="shared" si="29"/>
        <v>-26.472216156523658</v>
      </c>
    </row>
    <row r="15" spans="1:54" x14ac:dyDescent="0.25">
      <c r="B15" s="7">
        <v>500</v>
      </c>
      <c r="C15" s="7">
        <v>800</v>
      </c>
      <c r="D15" s="7">
        <v>58</v>
      </c>
      <c r="E15" s="7">
        <v>50</v>
      </c>
      <c r="F15" s="7">
        <v>46</v>
      </c>
      <c r="G15" s="7">
        <v>38</v>
      </c>
      <c r="H15" s="7">
        <v>32</v>
      </c>
      <c r="I15" s="7">
        <v>28</v>
      </c>
      <c r="J15" s="7">
        <v>30</v>
      </c>
      <c r="K15" s="8">
        <f t="shared" si="0"/>
        <v>47.657881811360937</v>
      </c>
      <c r="L15" s="8">
        <f t="shared" si="1"/>
        <v>42.299794661190973</v>
      </c>
      <c r="N15" s="13">
        <f t="shared" si="4"/>
        <v>6.6846117276679271</v>
      </c>
      <c r="O15" s="20"/>
      <c r="P15" s="21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D15" s="8">
        <f t="shared" si="22"/>
        <v>56.144251253662773</v>
      </c>
      <c r="AE15" s="8">
        <f t="shared" si="23"/>
        <v>47.999132609778236</v>
      </c>
      <c r="AF15" s="8">
        <f t="shared" si="24"/>
        <v>43.728268374795192</v>
      </c>
      <c r="AG15" s="8">
        <f t="shared" si="25"/>
        <v>37.549222192568962</v>
      </c>
      <c r="AH15" s="8">
        <f t="shared" si="26"/>
        <v>30.831098367513412</v>
      </c>
      <c r="AI15" s="8">
        <f t="shared" si="27"/>
        <v>27.480295409956685</v>
      </c>
      <c r="AJ15" s="8">
        <f t="shared" si="28"/>
        <v>27.99362663979754</v>
      </c>
      <c r="AK15" s="8">
        <f t="shared" si="2"/>
        <v>45.863775325948161</v>
      </c>
      <c r="AL15" s="8">
        <f t="shared" si="3"/>
        <v>39.967421329358515</v>
      </c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</row>
    <row r="16" spans="1:54" x14ac:dyDescent="0.25">
      <c r="B16" s="7">
        <v>750</v>
      </c>
      <c r="C16" s="7">
        <v>200</v>
      </c>
      <c r="D16" s="7">
        <v>43</v>
      </c>
      <c r="E16" s="7">
        <v>40</v>
      </c>
      <c r="F16" s="7">
        <v>32</v>
      </c>
      <c r="G16" s="7">
        <v>24</v>
      </c>
      <c r="H16" s="7">
        <v>23.5</v>
      </c>
      <c r="I16" s="7">
        <v>22</v>
      </c>
      <c r="J16" s="7">
        <v>21</v>
      </c>
      <c r="K16" s="8">
        <f t="shared" si="0"/>
        <v>35.406172626427356</v>
      </c>
      <c r="L16" s="8">
        <f t="shared" si="1"/>
        <v>30.107526881720428</v>
      </c>
      <c r="N16" s="13">
        <f t="shared" si="4"/>
        <v>5.2983173665480363</v>
      </c>
      <c r="O16" s="13">
        <f>INDEX(LINEST(D16:D19,$N16:$N19,1),1)</f>
        <v>10.992085867264684</v>
      </c>
      <c r="P16" s="13">
        <f>INDEX(LINEST(D16:D19,$N16:$N19,1),2)</f>
        <v>-16.72291959360922</v>
      </c>
      <c r="Q16" s="13">
        <f>INDEX(LINEST(E16:E19,$N16:$N19,1),1)</f>
        <v>8.4196949751000236</v>
      </c>
      <c r="R16" s="13">
        <f>INDEX(LINEST(E16:E19,$N16:$N19,1),2)</f>
        <v>-6.2997770741041847</v>
      </c>
      <c r="S16" s="13">
        <f>INDEX(LINEST(F16:F19,$N16:$N19,1),1)</f>
        <v>10.618112148552962</v>
      </c>
      <c r="T16" s="13">
        <f>INDEX(LINEST(F16:F19,$N16:$N19,1),2)</f>
        <v>-25.444360992826034</v>
      </c>
      <c r="U16" s="13">
        <f>INDEX(LINEST(G16:G19,$N16:$N19,1),1)</f>
        <v>11.366059585976407</v>
      </c>
      <c r="V16" s="13">
        <f>INDEX(LINEST(G16:G19,$N16:$N19,1),2)</f>
        <v>-37.001478194392405</v>
      </c>
      <c r="W16" s="13">
        <f>INDEX(LINEST(H16:H19,$N16:$N19,1),1)</f>
        <v>7.7412068219242434</v>
      </c>
      <c r="X16" s="13">
        <f>INDEX(LINEST(H16:H19,$N16:$N19,1),2)</f>
        <v>-18.91586354062435</v>
      </c>
      <c r="Y16" s="13">
        <f>INDEX(LINEST(I16:I19,$N16:$N19,1),1)</f>
        <v>4.5838212062617343</v>
      </c>
      <c r="Z16" s="13">
        <f>INDEX(LINEST(I16:I19,$N16:$N19,1),2)</f>
        <v>-2.9284471378352777</v>
      </c>
      <c r="AA16" s="13">
        <f>INDEX(LINEST(J16:J19,$N16:$N19,1),1)</f>
        <v>7.1410703854872617</v>
      </c>
      <c r="AB16" s="13">
        <f>INDEX(LINEST(J16:J19,$N16:$N19,1),2)</f>
        <v>-17.509333762014556</v>
      </c>
      <c r="AD16" s="8">
        <f>O$16*$N16+P$16</f>
        <v>41.51663985150649</v>
      </c>
      <c r="AE16" s="8">
        <f>Q$16*$N16+R$16</f>
        <v>38.31043903350551</v>
      </c>
      <c r="AF16" s="8">
        <f>S$16*$N16+T$16</f>
        <v>30.813767003806809</v>
      </c>
      <c r="AG16" s="8">
        <f>U$16*$N16+V$16</f>
        <v>23.219512699206177</v>
      </c>
      <c r="AH16" s="8">
        <f>W$16*$N16+X$16</f>
        <v>22.099507002016999</v>
      </c>
      <c r="AI16" s="8">
        <f>Y$16*$N16+Z$16</f>
        <v>21.358092364452439</v>
      </c>
      <c r="AJ16" s="8">
        <f>AA$16*$N16+AB$16</f>
        <v>20.326323477154482</v>
      </c>
      <c r="AK16" s="8">
        <f t="shared" si="2"/>
        <v>34.048800137627126</v>
      </c>
      <c r="AL16" s="8">
        <f t="shared" si="3"/>
        <v>28.290794659683343</v>
      </c>
    </row>
    <row r="17" spans="1:54" x14ac:dyDescent="0.25">
      <c r="B17" s="7">
        <v>750</v>
      </c>
      <c r="C17" s="7">
        <v>400</v>
      </c>
      <c r="D17" s="7">
        <v>46</v>
      </c>
      <c r="E17" s="7">
        <v>41</v>
      </c>
      <c r="F17" s="7">
        <v>36</v>
      </c>
      <c r="G17" s="7">
        <v>29</v>
      </c>
      <c r="H17" s="7">
        <v>24.5</v>
      </c>
      <c r="I17" s="7">
        <v>23</v>
      </c>
      <c r="J17" s="7">
        <v>24</v>
      </c>
      <c r="K17" s="8">
        <f t="shared" si="0"/>
        <v>37.94664749363622</v>
      </c>
      <c r="L17" s="8">
        <f t="shared" si="1"/>
        <v>32.032854209445588</v>
      </c>
      <c r="N17" s="13">
        <f t="shared" si="4"/>
        <v>5.9914645471079817</v>
      </c>
      <c r="O17" s="14"/>
      <c r="P17" s="15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D17" s="8">
        <f t="shared" ref="AD17:AD19" si="30">O$16*$N17+P$16</f>
        <v>49.135773178873833</v>
      </c>
      <c r="AE17" s="8">
        <f t="shared" ref="AE17:AE19" si="31">Q$16*$N17+R$16</f>
        <v>44.146526866670825</v>
      </c>
      <c r="AF17" s="8">
        <f t="shared" ref="AF17:AF19" si="32">S$16*$N17+T$16</f>
        <v>38.173681502445596</v>
      </c>
      <c r="AG17" s="8">
        <f t="shared" ref="AG17:AG19" si="33">U$16*$N17+V$16</f>
        <v>31.097864855302063</v>
      </c>
      <c r="AH17" s="8">
        <f t="shared" ref="AH17:AH19" si="34">W$16*$N17+X$16</f>
        <v>27.465302684765206</v>
      </c>
      <c r="AI17" s="8">
        <f t="shared" ref="AI17:AI19" si="35">Y$16*$N17+Z$16</f>
        <v>24.535355109763646</v>
      </c>
      <c r="AJ17" s="8">
        <f t="shared" ref="AJ17:AJ19" si="36">AA$16*$N17+AB$16</f>
        <v>25.2761362810351</v>
      </c>
      <c r="AK17" s="8">
        <f t="shared" si="2"/>
        <v>40.562801690102937</v>
      </c>
      <c r="AL17" s="8">
        <f t="shared" si="3"/>
        <v>34.566157921151422</v>
      </c>
    </row>
    <row r="18" spans="1:54" x14ac:dyDescent="0.25">
      <c r="B18" s="7">
        <v>750</v>
      </c>
      <c r="C18" s="7">
        <v>600</v>
      </c>
      <c r="D18" s="7">
        <v>54</v>
      </c>
      <c r="E18" s="7">
        <v>47</v>
      </c>
      <c r="F18" s="7">
        <v>42</v>
      </c>
      <c r="G18" s="7">
        <v>37</v>
      </c>
      <c r="H18" s="7">
        <v>31</v>
      </c>
      <c r="I18" s="7">
        <v>27</v>
      </c>
      <c r="J18" s="7">
        <v>28</v>
      </c>
      <c r="K18" s="8">
        <f t="shared" si="0"/>
        <v>44.542689373279828</v>
      </c>
      <c r="L18" s="8">
        <f t="shared" si="1"/>
        <v>38.193018480492817</v>
      </c>
      <c r="N18" s="13">
        <f t="shared" si="4"/>
        <v>6.3969296552161463</v>
      </c>
      <c r="O18" s="17"/>
      <c r="P18" s="18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D18" s="8">
        <f t="shared" si="30"/>
        <v>53.592680463378528</v>
      </c>
      <c r="AE18" s="8">
        <f t="shared" si="31"/>
        <v>47.560419399987531</v>
      </c>
      <c r="AF18" s="8">
        <f t="shared" si="32"/>
        <v>42.478955492663232</v>
      </c>
      <c r="AG18" s="8">
        <f t="shared" si="33"/>
        <v>35.706405434093824</v>
      </c>
      <c r="AH18" s="8">
        <f t="shared" si="34"/>
        <v>30.604091945704383</v>
      </c>
      <c r="AI18" s="8">
        <f t="shared" si="35"/>
        <v>26.393934670709058</v>
      </c>
      <c r="AJ18" s="8">
        <f t="shared" si="36"/>
        <v>28.171591156894706</v>
      </c>
      <c r="AK18" s="8">
        <f t="shared" si="2"/>
        <v>44.510109794635468</v>
      </c>
      <c r="AL18" s="8">
        <f t="shared" si="3"/>
        <v>38.684759232713795</v>
      </c>
    </row>
    <row r="19" spans="1:54" x14ac:dyDescent="0.25">
      <c r="B19" s="7">
        <v>750</v>
      </c>
      <c r="C19" s="7">
        <v>800</v>
      </c>
      <c r="D19" s="7">
        <v>58</v>
      </c>
      <c r="E19" s="7">
        <v>52</v>
      </c>
      <c r="F19" s="7">
        <v>47</v>
      </c>
      <c r="G19" s="7">
        <v>39</v>
      </c>
      <c r="H19" s="7">
        <v>34</v>
      </c>
      <c r="I19" s="7">
        <v>28</v>
      </c>
      <c r="J19" s="7">
        <v>31</v>
      </c>
      <c r="K19" s="8">
        <f t="shared" si="0"/>
        <v>48.714577542293611</v>
      </c>
      <c r="L19" s="8">
        <f t="shared" si="1"/>
        <v>43.32648870636551</v>
      </c>
      <c r="N19" s="13">
        <f t="shared" si="4"/>
        <v>6.6846117276679271</v>
      </c>
      <c r="O19" s="17"/>
      <c r="P19" s="18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D19" s="8">
        <f t="shared" si="30"/>
        <v>56.75490650624117</v>
      </c>
      <c r="AE19" s="8">
        <f t="shared" si="31"/>
        <v>49.982614699836148</v>
      </c>
      <c r="AF19" s="8">
        <f t="shared" si="32"/>
        <v>45.533596001084391</v>
      </c>
      <c r="AG19" s="8">
        <f t="shared" si="33"/>
        <v>38.976217011397949</v>
      </c>
      <c r="AH19" s="8">
        <f t="shared" si="34"/>
        <v>32.831098367513412</v>
      </c>
      <c r="AI19" s="8">
        <f t="shared" si="35"/>
        <v>27.712617855074857</v>
      </c>
      <c r="AJ19" s="8">
        <f t="shared" si="36"/>
        <v>30.225949084915719</v>
      </c>
      <c r="AK19" s="8">
        <f t="shared" si="2"/>
        <v>47.362501453442036</v>
      </c>
      <c r="AL19" s="8">
        <f t="shared" si="3"/>
        <v>41.820940452858721</v>
      </c>
    </row>
    <row r="20" spans="1:54" x14ac:dyDescent="0.25">
      <c r="N20" s="4"/>
      <c r="O20" s="4"/>
      <c r="P20" s="4"/>
      <c r="AK20" s="2"/>
      <c r="AL20" s="2"/>
    </row>
    <row r="21" spans="1:54" ht="23.25" x14ac:dyDescent="0.35">
      <c r="A21" s="6" t="s">
        <v>31</v>
      </c>
    </row>
    <row r="22" spans="1:54" x14ac:dyDescent="0.25">
      <c r="B22" s="10"/>
      <c r="C22" s="10"/>
      <c r="D22" s="46" t="s">
        <v>3</v>
      </c>
      <c r="E22" s="46"/>
      <c r="F22" s="46"/>
      <c r="G22" s="46"/>
      <c r="H22" s="46"/>
      <c r="I22" s="46"/>
      <c r="J22" s="46"/>
      <c r="K22" s="37" t="s">
        <v>15</v>
      </c>
      <c r="L22" s="38"/>
      <c r="N22" s="7"/>
      <c r="O22" s="48" t="s">
        <v>7</v>
      </c>
      <c r="P22" s="48"/>
      <c r="Q22" s="48" t="s">
        <v>8</v>
      </c>
      <c r="R22" s="48"/>
      <c r="S22" s="48" t="s">
        <v>9</v>
      </c>
      <c r="T22" s="48"/>
      <c r="U22" s="48" t="s">
        <v>19</v>
      </c>
      <c r="V22" s="48"/>
      <c r="W22" s="48" t="s">
        <v>20</v>
      </c>
      <c r="X22" s="48"/>
      <c r="Y22" s="48" t="s">
        <v>21</v>
      </c>
      <c r="Z22" s="48"/>
      <c r="AA22" s="48" t="s">
        <v>22</v>
      </c>
      <c r="AB22" s="48"/>
      <c r="AD22" s="49" t="s">
        <v>32</v>
      </c>
      <c r="AE22" s="49"/>
      <c r="AF22" s="49"/>
      <c r="AG22" s="49"/>
      <c r="AH22" s="49"/>
      <c r="AI22" s="49"/>
      <c r="AJ22" s="49"/>
      <c r="AK22" s="49" t="s">
        <v>15</v>
      </c>
      <c r="AL22" s="49"/>
      <c r="AO22" s="48" t="s">
        <v>7</v>
      </c>
      <c r="AP22" s="48"/>
      <c r="AQ22" s="48" t="s">
        <v>8</v>
      </c>
      <c r="AR22" s="48"/>
      <c r="AS22" s="48" t="s">
        <v>9</v>
      </c>
      <c r="AT22" s="48"/>
      <c r="AU22" s="48" t="s">
        <v>19</v>
      </c>
      <c r="AV22" s="48"/>
      <c r="AW22" s="48" t="s">
        <v>20</v>
      </c>
      <c r="AX22" s="48"/>
      <c r="AY22" s="48" t="s">
        <v>21</v>
      </c>
      <c r="AZ22" s="48"/>
      <c r="BA22" s="48" t="s">
        <v>22</v>
      </c>
      <c r="BB22" s="48"/>
    </row>
    <row r="23" spans="1:54" x14ac:dyDescent="0.25">
      <c r="A23" s="1" t="s">
        <v>0</v>
      </c>
      <c r="B23" s="10" t="s">
        <v>2</v>
      </c>
      <c r="C23" s="10" t="s">
        <v>1</v>
      </c>
      <c r="D23" s="10">
        <v>125</v>
      </c>
      <c r="E23" s="10">
        <v>250</v>
      </c>
      <c r="F23" s="10">
        <v>500</v>
      </c>
      <c r="G23" s="10">
        <v>1000</v>
      </c>
      <c r="H23" s="10">
        <v>2000</v>
      </c>
      <c r="I23" s="10">
        <v>4000</v>
      </c>
      <c r="J23" s="10">
        <v>8000</v>
      </c>
      <c r="K23" s="11" t="s">
        <v>16</v>
      </c>
      <c r="L23" s="11" t="s">
        <v>17</v>
      </c>
      <c r="N23" s="7" t="s">
        <v>25</v>
      </c>
      <c r="O23" s="9" t="s">
        <v>26</v>
      </c>
      <c r="P23" s="9" t="s">
        <v>27</v>
      </c>
      <c r="Q23" s="9" t="s">
        <v>26</v>
      </c>
      <c r="R23" s="9" t="s">
        <v>27</v>
      </c>
      <c r="S23" s="9" t="s">
        <v>26</v>
      </c>
      <c r="T23" s="9" t="s">
        <v>27</v>
      </c>
      <c r="U23" s="9" t="s">
        <v>26</v>
      </c>
      <c r="V23" s="9" t="s">
        <v>27</v>
      </c>
      <c r="W23" s="9" t="s">
        <v>26</v>
      </c>
      <c r="X23" s="9" t="s">
        <v>27</v>
      </c>
      <c r="Y23" s="9" t="s">
        <v>26</v>
      </c>
      <c r="Z23" s="9" t="s">
        <v>27</v>
      </c>
      <c r="AA23" s="9" t="s">
        <v>26</v>
      </c>
      <c r="AB23" s="9" t="s">
        <v>27</v>
      </c>
      <c r="AD23" s="11">
        <v>125</v>
      </c>
      <c r="AE23" s="11">
        <v>250</v>
      </c>
      <c r="AF23" s="11">
        <v>500</v>
      </c>
      <c r="AG23" s="11">
        <v>1000</v>
      </c>
      <c r="AH23" s="11">
        <v>2000</v>
      </c>
      <c r="AI23" s="11">
        <v>4000</v>
      </c>
      <c r="AJ23" s="11">
        <v>8000</v>
      </c>
      <c r="AK23" s="11" t="s">
        <v>16</v>
      </c>
      <c r="AL23" s="11" t="s">
        <v>17</v>
      </c>
      <c r="AO23" s="9" t="s">
        <v>26</v>
      </c>
      <c r="AP23" s="9" t="s">
        <v>27</v>
      </c>
      <c r="AQ23" s="9" t="s">
        <v>26</v>
      </c>
      <c r="AR23" s="9" t="s">
        <v>27</v>
      </c>
      <c r="AS23" s="9" t="s">
        <v>26</v>
      </c>
      <c r="AT23" s="9" t="s">
        <v>27</v>
      </c>
      <c r="AU23" s="9" t="s">
        <v>26</v>
      </c>
      <c r="AV23" s="9" t="s">
        <v>27</v>
      </c>
      <c r="AW23" s="9" t="s">
        <v>26</v>
      </c>
      <c r="AX23" s="9" t="s">
        <v>27</v>
      </c>
      <c r="AY23" s="9" t="s">
        <v>26</v>
      </c>
      <c r="AZ23" s="9" t="s">
        <v>27</v>
      </c>
      <c r="BA23" s="9" t="s">
        <v>26</v>
      </c>
      <c r="BB23" s="9" t="s">
        <v>27</v>
      </c>
    </row>
    <row r="24" spans="1:54" x14ac:dyDescent="0.25">
      <c r="A24" s="1">
        <v>160</v>
      </c>
      <c r="B24" s="7">
        <v>100</v>
      </c>
      <c r="C24" s="7">
        <v>200</v>
      </c>
      <c r="D24" s="7">
        <v>37</v>
      </c>
      <c r="E24" s="7">
        <v>34.5</v>
      </c>
      <c r="F24" s="7">
        <v>26</v>
      </c>
      <c r="G24" s="7">
        <v>20</v>
      </c>
      <c r="H24" s="7">
        <v>20</v>
      </c>
      <c r="I24" s="7">
        <v>16</v>
      </c>
      <c r="J24" s="7"/>
      <c r="K24" s="8">
        <f t="shared" ref="K24:K39" si="37">10*LOG10(IF(D24="",0,POWER(10,((D24+$C$43)/10))) +IF(E24="",0,POWER(10,((E24+$D$43)/10))) +IF(F24="",0,POWER(10,((F24+$E$43)/10))) +IF(G24="",0,POWER(10,((G24+$F$43)/10))) +IF(H24="",0,POWER(10,((H24+$G$43)/10))) +IF(I24="",0,POWER(10,((I24+$H$43)/10))) +IF(J24="",0,POWER(10,((J24+$I$43)/10))))</f>
        <v>29.932432864206511</v>
      </c>
      <c r="L24" s="8">
        <f t="shared" ref="L24:L39" si="38">MAX((D24-$C$44)/$C$45,(E24-$D$44)/$D$45,(F24-$E$44)/$E$45,(G24-$F$44)/$F$45,(H24-$G$44)/$G$45,(I24-$H$44)/$H$45,(J24-$I$44)/$I$45)</f>
        <v>24.193548387096772</v>
      </c>
      <c r="N24" s="13">
        <f>LN(C24)</f>
        <v>5.2983173665480363</v>
      </c>
      <c r="O24" s="13">
        <f>INDEX(LINEST(D24:D27,$N24:$N27,1),1)</f>
        <v>8.6066818344558875</v>
      </c>
      <c r="P24" s="13">
        <f>INDEX(LINEST(D24:D27,$N24:$N27,1),2)</f>
        <v>-9.9390563744957916</v>
      </c>
      <c r="Q24" s="13">
        <f>INDEX(LINEST(E24:E27,$N24:$N27,1),1)</f>
        <v>6.6344273787282093</v>
      </c>
      <c r="R24" s="13">
        <f>INDEX(LINEST(E24:E27,$N24:$N27,1),2)</f>
        <v>-1.922443633600551</v>
      </c>
      <c r="S24" s="13">
        <f>INDEX(LINEST(F24:F27,$N24:$N27,1),1)</f>
        <v>9.7918129943907193</v>
      </c>
      <c r="T24" s="13">
        <f>INDEX(LINEST(F24:F27,$N24:$N27,1),2)</f>
        <v>-27.909860036389631</v>
      </c>
      <c r="U24" s="13">
        <f>INDEX(LINEST(G24:G27,$N24:$N27,1),1)</f>
        <v>8.7001752641338186</v>
      </c>
      <c r="V24" s="13">
        <f>INDEX(LINEST(G24:G27,$N24:$N27,1),2)</f>
        <v>-27.758696024691595</v>
      </c>
      <c r="W24" s="13">
        <f>INDEX(LINEST(H24:H27,$N24:$N27,1),1)</f>
        <v>6.8605900964534694</v>
      </c>
      <c r="X24" s="13">
        <f>INDEX(LINEST(H24:H27,$N24:$N27,1),2)</f>
        <v>-17.050414811427167</v>
      </c>
      <c r="Y24" s="13">
        <f>INDEX(LINEST(I24:I27,$N24:$N27,1),1)</f>
        <v>4.1239249143416474</v>
      </c>
      <c r="Z24" s="13">
        <f>INDEX(LINEST(I24:I27,$N24:$N27,1),2)</f>
        <v>-5.7513768345191707</v>
      </c>
      <c r="AA24" s="13">
        <f>INDEX(LINEST(J25:J27,$N25:$N27,1),1)</f>
        <v>8.2233988005933742</v>
      </c>
      <c r="AB24" s="13">
        <f>INDEX(LINEST(J25:J27,$N25:$N27,1),2)</f>
        <v>-33.781644696135665</v>
      </c>
      <c r="AD24" s="8">
        <f>O$24*$N24+P$24</f>
        <v>35.66187545735535</v>
      </c>
      <c r="AE24" s="8">
        <f>Q$24*$N24+R$24</f>
        <v>33.228858164216888</v>
      </c>
      <c r="AF24" s="8">
        <f>S$24*$N24+T$24</f>
        <v>23.970272801781448</v>
      </c>
      <c r="AG24" s="8">
        <f>U$24*$N24+V$24</f>
        <v>18.337593669280267</v>
      </c>
      <c r="AH24" s="8">
        <f>W$24*$N24+X$24</f>
        <v>19.299168841379718</v>
      </c>
      <c r="AI24" s="8">
        <f>Y$24*$N24+Z$24</f>
        <v>16.098486157477303</v>
      </c>
      <c r="AJ24" s="8">
        <f>AA$24*$N24+AB$24</f>
        <v>9.788531981098501</v>
      </c>
      <c r="AK24" s="8">
        <f t="shared" ref="AK24:AK39" si="39">10*LOG10(IF(AD24="",0,POWER(10,((AD24+$C$43)/10))) +IF(AE24="",0,POWER(10,((AE24+$D$43)/10))) +IF(AF24="",0,POWER(10,((AF24+$E$43)/10))) +IF(AG24="",0,POWER(10,((AG24+$F$43)/10))) +IF(AH24="",0,POWER(10,((AH24+$G$43)/10))) +IF(AI24="",0,POWER(10,((AI24+$H$43)/10))) +IF(AJ24="",0,POWER(10,((AJ24+$I$43)/10))))</f>
        <v>28.687469633323815</v>
      </c>
      <c r="AL24" s="8">
        <f t="shared" ref="AL24:AL39" si="40">MAX((AD24-$C$44)/$C$45,(AE24-$D$44)/$D$45,(AF24-$E$44)/$E$45,(AG24-$F$44)/$F$45,(AH24-$G$44)/$G$45,(AI24-$H$44)/$H$45,(AJ24-$I$44)/$I$45)</f>
        <v>22.826729208835363</v>
      </c>
      <c r="AN24">
        <f>B24</f>
        <v>100</v>
      </c>
      <c r="AO24" s="4">
        <f>INDEX(LINEST(AD24:AD27,$N24:$N27,1),1)</f>
        <v>8.6066818344558857</v>
      </c>
      <c r="AP24" s="4">
        <f>INDEX(LINEST(AD24:AD27,$N24:$N27,1),2)</f>
        <v>-9.9390563744957845</v>
      </c>
      <c r="AQ24" s="4">
        <f>INDEX(LINEST(AE24:AE27,$N24:$N27,1),1)</f>
        <v>6.6344273787282093</v>
      </c>
      <c r="AR24" s="4">
        <f>INDEX(LINEST(AE24:AE27,$N24:$N27,1),2)</f>
        <v>-1.9224436336005439</v>
      </c>
      <c r="AS24" s="4">
        <f>INDEX(LINEST(AF24:AF27,$N24:$N27,1),1)</f>
        <v>9.791812994390714</v>
      </c>
      <c r="AT24" s="4">
        <f>INDEX(LINEST(AF24:AF27,$N24:$N27,1),2)</f>
        <v>-27.909860036389595</v>
      </c>
      <c r="AU24" s="4">
        <f>INDEX(LINEST(AG24:AG27,$N24:$N27,1),1)</f>
        <v>8.7001752641338186</v>
      </c>
      <c r="AV24" s="4">
        <f>INDEX(LINEST(AG24:AG27,$N24:$N27,1),2)</f>
        <v>-27.758696024691595</v>
      </c>
      <c r="AW24" s="4">
        <f>INDEX(LINEST(AH24:AH27,$N24:$N27,1),1)</f>
        <v>6.8605900964534685</v>
      </c>
      <c r="AX24" s="4">
        <f>INDEX(LINEST(AH24:AH27,$N24:$N27,1),2)</f>
        <v>-17.05041481142716</v>
      </c>
      <c r="AY24" s="4">
        <f>INDEX(LINEST(AI24:AI27,$N24:$N27,1),1)</f>
        <v>4.1239249143416457</v>
      </c>
      <c r="AZ24" s="4">
        <f>INDEX(LINEST(AI24:AI27,$N24:$N27,1),2)</f>
        <v>-5.7513768345191565</v>
      </c>
      <c r="BA24" s="4">
        <f>INDEX(LINEST(AJ24:AJ27,$N24:$N27,1),1)</f>
        <v>8.2233988005933742</v>
      </c>
      <c r="BB24" s="4">
        <f>INDEX(LINEST(AJ24:AJ27,$N24:$N27,1),2)</f>
        <v>-33.781644696135665</v>
      </c>
    </row>
    <row r="25" spans="1:54" x14ac:dyDescent="0.25">
      <c r="B25" s="7">
        <v>100</v>
      </c>
      <c r="C25" s="7">
        <v>400</v>
      </c>
      <c r="D25" s="7">
        <v>39</v>
      </c>
      <c r="E25" s="7">
        <v>35.5</v>
      </c>
      <c r="F25" s="7">
        <v>27</v>
      </c>
      <c r="G25" s="7">
        <v>21</v>
      </c>
      <c r="H25" s="7">
        <v>23</v>
      </c>
      <c r="I25" s="7">
        <v>19</v>
      </c>
      <c r="J25" s="7">
        <v>15</v>
      </c>
      <c r="K25" s="8">
        <f t="shared" si="37"/>
        <v>31.577930123915134</v>
      </c>
      <c r="L25" s="8">
        <f t="shared" si="38"/>
        <v>26.108374384236456</v>
      </c>
      <c r="N25" s="13">
        <f t="shared" ref="N25:N39" si="41">LN(C25)</f>
        <v>5.9914645471079817</v>
      </c>
      <c r="O25" s="1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D25" s="8">
        <f>O$24*$N25+P$24</f>
        <v>41.627572704884948</v>
      </c>
      <c r="AE25" s="8">
        <f t="shared" ref="AE25:AE27" si="42">Q$24*$N25+R$24</f>
        <v>37.827492796412052</v>
      </c>
      <c r="AF25" s="8">
        <f t="shared" ref="AF25:AF27" si="43">S$24*$N25+T$24</f>
        <v>30.757440371413608</v>
      </c>
      <c r="AG25" s="8">
        <f t="shared" ref="AG25:AG27" si="44">U$24*$N25+V$24</f>
        <v>24.368095623991998</v>
      </c>
      <c r="AH25" s="8">
        <f t="shared" ref="AH25:AH27" si="45">W$24*$N25+X$24</f>
        <v>24.054567523713921</v>
      </c>
      <c r="AI25" s="8">
        <f t="shared" ref="AI25:AI27" si="46">Y$24*$N25+Z$24</f>
        <v>18.95697308469413</v>
      </c>
      <c r="AJ25" s="8">
        <f t="shared" ref="AJ25:AJ27" si="47">AA$24*$N25+AB$24</f>
        <v>15.488557674349835</v>
      </c>
      <c r="AK25" s="8">
        <f t="shared" si="39"/>
        <v>33.977934183228868</v>
      </c>
      <c r="AL25" s="8">
        <f t="shared" si="40"/>
        <v>27.771497630550591</v>
      </c>
      <c r="AN25">
        <f>B28</f>
        <v>200</v>
      </c>
      <c r="AO25" s="3">
        <f>O28</f>
        <v>8.0608629693274345</v>
      </c>
      <c r="AP25" s="3">
        <f>P28</f>
        <v>-3.8634743686467559</v>
      </c>
      <c r="AQ25" s="3">
        <f t="shared" ref="AQ25:BB25" si="48">Q28</f>
        <v>6.2212778016470898</v>
      </c>
      <c r="AR25" s="3">
        <f t="shared" si="48"/>
        <v>1.8448068446176435</v>
      </c>
      <c r="AS25" s="3">
        <f t="shared" si="48"/>
        <v>9.7918129943907193</v>
      </c>
      <c r="AT25" s="3">
        <f t="shared" si="48"/>
        <v>-25.909860036389631</v>
      </c>
      <c r="AU25" s="3">
        <f t="shared" si="48"/>
        <v>7.7803826802936431</v>
      </c>
      <c r="AV25" s="3">
        <f t="shared" si="48"/>
        <v>-18.404555418059374</v>
      </c>
      <c r="AW25" s="3">
        <f t="shared" si="48"/>
        <v>5.4417253623238109</v>
      </c>
      <c r="AX25" s="3">
        <f t="shared" si="48"/>
        <v>-5.030512024043837</v>
      </c>
      <c r="AY25" s="3">
        <f t="shared" si="48"/>
        <v>3.2433081888708735</v>
      </c>
      <c r="AZ25" s="3">
        <f t="shared" si="48"/>
        <v>3.114071894678009</v>
      </c>
      <c r="BA25" s="3">
        <f t="shared" si="48"/>
        <v>6.6887449500367415</v>
      </c>
      <c r="BB25" s="3">
        <f t="shared" si="48"/>
        <v>-21.253391406361331</v>
      </c>
    </row>
    <row r="26" spans="1:54" x14ac:dyDescent="0.25">
      <c r="B26" s="7">
        <v>100</v>
      </c>
      <c r="C26" s="7">
        <v>600</v>
      </c>
      <c r="D26" s="7">
        <v>45</v>
      </c>
      <c r="E26" s="7">
        <v>40</v>
      </c>
      <c r="F26" s="7">
        <v>34</v>
      </c>
      <c r="G26" s="7">
        <v>28</v>
      </c>
      <c r="H26" s="7">
        <v>26</v>
      </c>
      <c r="I26" s="7">
        <v>21</v>
      </c>
      <c r="J26" s="7">
        <v>20</v>
      </c>
      <c r="K26" s="8">
        <f t="shared" si="37"/>
        <v>36.767644305588838</v>
      </c>
      <c r="L26" s="8">
        <f t="shared" si="38"/>
        <v>30.107526881720428</v>
      </c>
      <c r="N26" s="13">
        <f t="shared" si="41"/>
        <v>6.3969296552161463</v>
      </c>
      <c r="O26" s="17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D26" s="8">
        <f>O$24*$N26+P$24</f>
        <v>45.117281885345179</v>
      </c>
      <c r="AE26" s="8">
        <f t="shared" si="42"/>
        <v>40.517521610763858</v>
      </c>
      <c r="AF26" s="8">
        <f t="shared" si="43"/>
        <v>34.727678885759175</v>
      </c>
      <c r="AG26" s="8">
        <f t="shared" si="44"/>
        <v>27.895713128023999</v>
      </c>
      <c r="AH26" s="8">
        <f t="shared" si="45"/>
        <v>26.836297428858231</v>
      </c>
      <c r="AI26" s="8">
        <f t="shared" si="46"/>
        <v>20.629080745917619</v>
      </c>
      <c r="AJ26" s="8">
        <f t="shared" si="47"/>
        <v>18.822858958048982</v>
      </c>
      <c r="AK26" s="8">
        <f t="shared" si="39"/>
        <v>37.185923503704338</v>
      </c>
      <c r="AL26" s="8">
        <f t="shared" si="40"/>
        <v>30.726569697904697</v>
      </c>
      <c r="AN26">
        <f>B32</f>
        <v>500</v>
      </c>
      <c r="AO26" s="3">
        <f>O32</f>
        <v>10.072293283424509</v>
      </c>
      <c r="AP26" s="3">
        <f t="shared" ref="AP26:BB26" si="49">P32</f>
        <v>-11.368778986977006</v>
      </c>
      <c r="AQ26" s="3">
        <f t="shared" si="49"/>
        <v>5.9875442274522621</v>
      </c>
      <c r="AR26" s="3">
        <f t="shared" si="49"/>
        <v>7.8939059701071344</v>
      </c>
      <c r="AS26" s="3">
        <f t="shared" si="49"/>
        <v>10.618112148552962</v>
      </c>
      <c r="AT26" s="3">
        <f t="shared" si="49"/>
        <v>-26.444360992826034</v>
      </c>
      <c r="AU26" s="3">
        <f t="shared" si="49"/>
        <v>8.2011031138443311</v>
      </c>
      <c r="AV26" s="3">
        <f t="shared" si="49"/>
        <v>-16.092933843940457</v>
      </c>
      <c r="AW26" s="3">
        <f t="shared" si="49"/>
        <v>9.6199678479739887</v>
      </c>
      <c r="AX26" s="3">
        <f t="shared" si="49"/>
        <v>-25.112836631323781</v>
      </c>
      <c r="AY26" s="3">
        <f t="shared" si="49"/>
        <v>4.3033409172279438</v>
      </c>
      <c r="AZ26" s="3">
        <f t="shared" si="49"/>
        <v>3.5304718127521042</v>
      </c>
      <c r="BA26" s="3">
        <f t="shared" si="49"/>
        <v>7.0475769558093315</v>
      </c>
      <c r="BB26" s="3">
        <f t="shared" si="49"/>
        <v>-15.689694111818767</v>
      </c>
    </row>
    <row r="27" spans="1:54" x14ac:dyDescent="0.25">
      <c r="B27" s="7">
        <v>100</v>
      </c>
      <c r="C27" s="7">
        <v>800</v>
      </c>
      <c r="D27" s="7">
        <v>49</v>
      </c>
      <c r="E27" s="7">
        <v>44</v>
      </c>
      <c r="F27" s="7">
        <v>40</v>
      </c>
      <c r="G27" s="7">
        <v>32</v>
      </c>
      <c r="H27" s="7">
        <v>30</v>
      </c>
      <c r="I27" s="7">
        <v>21.5</v>
      </c>
      <c r="J27" s="7">
        <v>20.5</v>
      </c>
      <c r="K27" s="8">
        <f t="shared" si="37"/>
        <v>41.261829952161591</v>
      </c>
      <c r="L27" s="8">
        <f t="shared" si="38"/>
        <v>36.139630390143743</v>
      </c>
      <c r="N27" s="13">
        <f t="shared" si="41"/>
        <v>6.6846117276679271</v>
      </c>
      <c r="O27" s="20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D27" s="8">
        <f>O$24*$N27+P$24</f>
        <v>47.593269952414545</v>
      </c>
      <c r="AE27" s="8">
        <f t="shared" si="42"/>
        <v>42.426127428607224</v>
      </c>
      <c r="AF27" s="8">
        <f t="shared" si="43"/>
        <v>37.544607941045768</v>
      </c>
      <c r="AG27" s="8">
        <f t="shared" si="44"/>
        <v>30.398597578703736</v>
      </c>
      <c r="AH27" s="8">
        <f t="shared" si="45"/>
        <v>28.809966206048131</v>
      </c>
      <c r="AI27" s="8">
        <f t="shared" si="46"/>
        <v>21.815460011910957</v>
      </c>
      <c r="AJ27" s="8">
        <f t="shared" si="47"/>
        <v>21.188583367601169</v>
      </c>
      <c r="AK27" s="8">
        <f t="shared" si="39"/>
        <v>39.510794445098647</v>
      </c>
      <c r="AL27" s="8">
        <f t="shared" si="40"/>
        <v>33.618693984646583</v>
      </c>
      <c r="AN27">
        <f>B36</f>
        <v>750</v>
      </c>
      <c r="AO27" s="3">
        <f>O36</f>
        <v>9.1525006995843388</v>
      </c>
      <c r="AP27" s="3">
        <f t="shared" ref="AP27:BB27" si="50">P36</f>
        <v>-5.0146383803448202</v>
      </c>
      <c r="AQ27" s="3">
        <f t="shared" si="50"/>
        <v>5.9875442274522621</v>
      </c>
      <c r="AR27" s="3">
        <f t="shared" si="50"/>
        <v>8.8939059701071344</v>
      </c>
      <c r="AS27" s="3">
        <f t="shared" si="50"/>
        <v>9.1525006995843388</v>
      </c>
      <c r="AT27" s="3">
        <f t="shared" si="50"/>
        <v>-16.01463838034482</v>
      </c>
      <c r="AU27" s="3">
        <f t="shared" si="50"/>
        <v>9.8069547073298509</v>
      </c>
      <c r="AV27" s="3">
        <f t="shared" si="50"/>
        <v>-23.752115931715373</v>
      </c>
      <c r="AW27" s="3">
        <f t="shared" si="50"/>
        <v>8.1543563990053656</v>
      </c>
      <c r="AX27" s="3">
        <f t="shared" si="50"/>
        <v>-14.683114018842559</v>
      </c>
      <c r="AY27" s="3">
        <f t="shared" si="50"/>
        <v>5.1144983584510531</v>
      </c>
      <c r="AZ27" s="3">
        <f t="shared" si="50"/>
        <v>0.83822675164145011</v>
      </c>
      <c r="BA27" s="3">
        <f t="shared" si="50"/>
        <v>6.1277843719691569</v>
      </c>
      <c r="BB27" s="3">
        <f t="shared" si="50"/>
        <v>-8.335553505186553</v>
      </c>
    </row>
    <row r="28" spans="1:54" x14ac:dyDescent="0.25">
      <c r="B28" s="7">
        <v>200</v>
      </c>
      <c r="C28" s="7">
        <v>200</v>
      </c>
      <c r="D28" s="7">
        <v>41</v>
      </c>
      <c r="E28" s="7">
        <v>37</v>
      </c>
      <c r="F28" s="7">
        <v>28</v>
      </c>
      <c r="G28" s="7">
        <v>23</v>
      </c>
      <c r="H28" s="7">
        <v>25</v>
      </c>
      <c r="I28" s="7">
        <v>21</v>
      </c>
      <c r="J28" s="7">
        <v>15</v>
      </c>
      <c r="K28" s="8">
        <f t="shared" si="37"/>
        <v>33.226921513367515</v>
      </c>
      <c r="L28" s="8">
        <f t="shared" si="38"/>
        <v>28.078817733990149</v>
      </c>
      <c r="N28" s="13">
        <f t="shared" si="41"/>
        <v>5.2983173665480363</v>
      </c>
      <c r="O28" s="13">
        <f>INDEX(LINEST(D28:D31,$N28:$N31,1),1)</f>
        <v>8.0608629693274345</v>
      </c>
      <c r="P28" s="13">
        <f>INDEX(LINEST(D28:D31,$N28:$N31,1),2)</f>
        <v>-3.8634743686467559</v>
      </c>
      <c r="Q28" s="13">
        <f>INDEX(LINEST(E28:E31,$N28:$N31,1),1)</f>
        <v>6.2212778016470898</v>
      </c>
      <c r="R28" s="13">
        <f>INDEX(LINEST(E28:E31,$N28:$N31,1),2)</f>
        <v>1.8448068446176435</v>
      </c>
      <c r="S28" s="13">
        <f>INDEX(LINEST(F28:F31,$N28:$N31,1),1)</f>
        <v>9.7918129943907193</v>
      </c>
      <c r="T28" s="13">
        <f>INDEX(LINEST(F28:F31,$N28:$N31,1),2)</f>
        <v>-25.909860036389631</v>
      </c>
      <c r="U28" s="13">
        <f>INDEX(LINEST(G28:G31,$N28:$N31,1),1)</f>
        <v>7.7803826802936431</v>
      </c>
      <c r="V28" s="13">
        <f>INDEX(LINEST(G28:G31,$N28:$N31,1),2)</f>
        <v>-18.404555418059374</v>
      </c>
      <c r="W28" s="13">
        <f>INDEX(LINEST(H28:H31,$N28:$N31,1),1)</f>
        <v>5.4417253623238109</v>
      </c>
      <c r="X28" s="13">
        <f>INDEX(LINEST(H28:H31,$N28:$N31,1),2)</f>
        <v>-5.030512024043837</v>
      </c>
      <c r="Y28" s="13">
        <f>INDEX(LINEST(I28:I31,$N28:$N31,1),1)</f>
        <v>3.2433081888708735</v>
      </c>
      <c r="Z28" s="13">
        <f>INDEX(LINEST(I28:I31,$N28:$N31,1),2)</f>
        <v>3.114071894678009</v>
      </c>
      <c r="AA28" s="13">
        <f>INDEX(LINEST(J28:J31,$N28:$N31,1),1)</f>
        <v>6.6887449500367415</v>
      </c>
      <c r="AB28" s="13">
        <f>INDEX(LINEST(J28:J31,$N28:$N31,1),2)</f>
        <v>-21.253391406361331</v>
      </c>
      <c r="AD28" s="8">
        <f>O$28*$N28+P$28</f>
        <v>38.84553589110476</v>
      </c>
      <c r="AE28" s="8">
        <f>Q$28*$N28+R$28</f>
        <v>34.807111063204211</v>
      </c>
      <c r="AF28" s="8">
        <f>S$28*$N28+T$28</f>
        <v>25.970272801781448</v>
      </c>
      <c r="AG28" s="8">
        <f>U$28*$N28+V$28</f>
        <v>22.818381255329996</v>
      </c>
      <c r="AH28" s="8">
        <f>W$28*$N28+X$28</f>
        <v>23.801475967141315</v>
      </c>
      <c r="AI28" s="8">
        <f>Y$28*$N28+Z$28</f>
        <v>20.298147996840015</v>
      </c>
      <c r="AJ28" s="8">
        <f>AA$28*$N28+AB$28</f>
        <v>14.185702122828815</v>
      </c>
      <c r="AK28" s="8">
        <f t="shared" si="39"/>
        <v>31.637124578198964</v>
      </c>
      <c r="AL28" s="8">
        <f t="shared" si="40"/>
        <v>26.898005878956962</v>
      </c>
    </row>
    <row r="29" spans="1:54" x14ac:dyDescent="0.25">
      <c r="B29" s="7">
        <v>200</v>
      </c>
      <c r="C29" s="7">
        <v>400</v>
      </c>
      <c r="D29" s="7">
        <v>40</v>
      </c>
      <c r="E29" s="7">
        <v>35</v>
      </c>
      <c r="F29" s="7">
        <v>29</v>
      </c>
      <c r="G29" s="7">
        <v>28</v>
      </c>
      <c r="H29" s="7">
        <v>25.5</v>
      </c>
      <c r="I29" s="7">
        <v>21.5</v>
      </c>
      <c r="J29" s="7">
        <v>17</v>
      </c>
      <c r="K29" s="8">
        <f t="shared" si="37"/>
        <v>33.761389859566734</v>
      </c>
      <c r="L29" s="8">
        <f t="shared" si="38"/>
        <v>28.571428571428573</v>
      </c>
      <c r="N29" s="13">
        <f t="shared" si="41"/>
        <v>5.9914645471079817</v>
      </c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D29" s="8">
        <f t="shared" ref="AD29:AD31" si="51">O$28*$N29+P$28</f>
        <v>44.432900331174139</v>
      </c>
      <c r="AE29" s="8">
        <f t="shared" ref="AE29:AE31" si="52">Q$28*$N29+R$28</f>
        <v>39.119372230896062</v>
      </c>
      <c r="AF29" s="8">
        <f t="shared" ref="AF29:AF31" si="53">S$28*$N29+T$28</f>
        <v>32.757440371413608</v>
      </c>
      <c r="AG29" s="8">
        <f t="shared" ref="AG29:AG31" si="54">U$28*$N29+V$28</f>
        <v>28.211331573852966</v>
      </c>
      <c r="AH29" s="8">
        <f t="shared" ref="AH29:AH31" si="55">W$28*$N29+X$28</f>
        <v>27.573392559417613</v>
      </c>
      <c r="AI29" s="8">
        <f t="shared" ref="AI29:AI31" si="56">Y$28*$N29+Z$28</f>
        <v>22.546237923642845</v>
      </c>
      <c r="AJ29" s="8">
        <f>AA$28*$N29+AB$28</f>
        <v>18.821986826431356</v>
      </c>
      <c r="AK29" s="8">
        <f t="shared" si="39"/>
        <v>36.44752739251858</v>
      </c>
      <c r="AL29" s="8">
        <f t="shared" si="40"/>
        <v>30.614179861495188</v>
      </c>
      <c r="AN29" t="s">
        <v>30</v>
      </c>
    </row>
    <row r="30" spans="1:54" x14ac:dyDescent="0.25">
      <c r="B30" s="7">
        <v>200</v>
      </c>
      <c r="C30" s="7">
        <v>600</v>
      </c>
      <c r="D30" s="7">
        <v>48</v>
      </c>
      <c r="E30" s="7">
        <v>41</v>
      </c>
      <c r="F30" s="7">
        <v>36</v>
      </c>
      <c r="G30" s="7">
        <v>31</v>
      </c>
      <c r="H30" s="7">
        <v>29</v>
      </c>
      <c r="I30" s="7">
        <v>23</v>
      </c>
      <c r="J30" s="7">
        <v>22</v>
      </c>
      <c r="K30" s="8">
        <f t="shared" si="37"/>
        <v>38.961042644472265</v>
      </c>
      <c r="L30" s="8">
        <f t="shared" si="38"/>
        <v>32.032854209445588</v>
      </c>
      <c r="N30" s="13">
        <f t="shared" si="41"/>
        <v>6.3969296552161463</v>
      </c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D30" s="8">
        <f t="shared" si="51"/>
        <v>47.701299006477591</v>
      </c>
      <c r="AE30" s="8">
        <f t="shared" si="52"/>
        <v>41.641883307311829</v>
      </c>
      <c r="AF30" s="8">
        <f t="shared" si="53"/>
        <v>36.727678885759175</v>
      </c>
      <c r="AG30" s="8">
        <f t="shared" si="54"/>
        <v>31.366005278441115</v>
      </c>
      <c r="AH30" s="8">
        <f t="shared" si="55"/>
        <v>29.779822321747176</v>
      </c>
      <c r="AI30" s="8">
        <f t="shared" si="56"/>
        <v>23.861286229071471</v>
      </c>
      <c r="AJ30" s="8">
        <f t="shared" ref="AJ30:AJ31" si="57">AA$28*$N30+AB$28</f>
        <v>21.534039520705939</v>
      </c>
      <c r="AK30" s="8">
        <f t="shared" si="39"/>
        <v>39.421576003124592</v>
      </c>
      <c r="AL30" s="8">
        <f t="shared" si="40"/>
        <v>32.788002287435646</v>
      </c>
      <c r="AN30">
        <f>AN10</f>
        <v>200</v>
      </c>
    </row>
    <row r="31" spans="1:54" x14ac:dyDescent="0.25">
      <c r="B31" s="7">
        <v>200</v>
      </c>
      <c r="C31" s="7">
        <v>800</v>
      </c>
      <c r="D31" s="7">
        <v>52</v>
      </c>
      <c r="E31" s="7">
        <v>46</v>
      </c>
      <c r="F31" s="7">
        <v>42</v>
      </c>
      <c r="G31" s="7">
        <v>34</v>
      </c>
      <c r="H31" s="7">
        <v>33</v>
      </c>
      <c r="I31" s="7">
        <v>26</v>
      </c>
      <c r="J31" s="7">
        <v>24</v>
      </c>
      <c r="K31" s="8">
        <f t="shared" si="37"/>
        <v>43.581245628320119</v>
      </c>
      <c r="L31" s="8">
        <f t="shared" si="38"/>
        <v>38.193018480492817</v>
      </c>
      <c r="N31" s="13">
        <f t="shared" si="41"/>
        <v>6.6846117276679271</v>
      </c>
      <c r="O31" s="20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D31" s="8">
        <f t="shared" si="51"/>
        <v>50.020264771243525</v>
      </c>
      <c r="AE31" s="8">
        <f t="shared" si="52"/>
        <v>43.43163339858792</v>
      </c>
      <c r="AF31" s="8">
        <f t="shared" si="53"/>
        <v>39.544607941045768</v>
      </c>
      <c r="AG31" s="8">
        <f t="shared" si="54"/>
        <v>33.60428189237593</v>
      </c>
      <c r="AH31" s="8">
        <f t="shared" si="55"/>
        <v>31.345309151693911</v>
      </c>
      <c r="AI31" s="8">
        <f t="shared" si="56"/>
        <v>24.794327850445676</v>
      </c>
      <c r="AJ31" s="8">
        <f t="shared" si="57"/>
        <v>23.458271530033898</v>
      </c>
      <c r="AK31" s="8">
        <f t="shared" si="39"/>
        <v>41.601659814847842</v>
      </c>
      <c r="AL31" s="8">
        <f t="shared" si="40"/>
        <v>35.672082074995657</v>
      </c>
    </row>
    <row r="32" spans="1:54" x14ac:dyDescent="0.25">
      <c r="B32" s="7">
        <v>500</v>
      </c>
      <c r="C32" s="7">
        <v>200</v>
      </c>
      <c r="D32" s="7">
        <v>44</v>
      </c>
      <c r="E32" s="7">
        <v>41</v>
      </c>
      <c r="F32" s="7">
        <v>32</v>
      </c>
      <c r="G32" s="7">
        <v>29</v>
      </c>
      <c r="H32" s="7">
        <v>27</v>
      </c>
      <c r="I32" s="7">
        <v>27</v>
      </c>
      <c r="J32" s="7">
        <v>23</v>
      </c>
      <c r="K32" s="8">
        <f t="shared" si="37"/>
        <v>37.286649090896439</v>
      </c>
      <c r="L32" s="8">
        <f t="shared" si="38"/>
        <v>32.292682926829272</v>
      </c>
      <c r="N32" s="13">
        <f t="shared" si="41"/>
        <v>5.2983173665480363</v>
      </c>
      <c r="O32" s="13">
        <f>INDEX(LINEST(D32:D35,$N32:$N35,1),1)</f>
        <v>10.072293283424509</v>
      </c>
      <c r="P32" s="13">
        <f>INDEX(LINEST(D32:D35,$N32:$N35,1),2)</f>
        <v>-11.368778986977006</v>
      </c>
      <c r="Q32" s="13">
        <f>INDEX(LINEST(E32:E35,$N32:$N35,1),1)</f>
        <v>5.9875442274522621</v>
      </c>
      <c r="R32" s="13">
        <f>INDEX(LINEST(E32:E35,$N32:$N35,1),2)</f>
        <v>7.8939059701071344</v>
      </c>
      <c r="S32" s="13">
        <f>INDEX(LINEST(F32:F35,$N32:$N35,1),1)</f>
        <v>10.618112148552962</v>
      </c>
      <c r="T32" s="13">
        <f>INDEX(LINEST(F32:F35,$N32:$N35,1),2)</f>
        <v>-26.444360992826034</v>
      </c>
      <c r="U32" s="13">
        <f>INDEX(LINEST(G32:G35,$N32:$N35,1),1)</f>
        <v>8.2011031138443311</v>
      </c>
      <c r="V32" s="13">
        <f>INDEX(LINEST(G32:G35,$N32:$N35,1),2)</f>
        <v>-16.092933843940457</v>
      </c>
      <c r="W32" s="13">
        <f>INDEX(LINEST(H32:H35,$N32:$N35,1),1)</f>
        <v>9.6199678479739887</v>
      </c>
      <c r="X32" s="13">
        <f>INDEX(LINEST(H32:H35,$N32:$N35,1),2)</f>
        <v>-25.112836631323781</v>
      </c>
      <c r="Y32" s="13">
        <f>INDEX(LINEST(I32:I35,$N32:$N35,1),1)</f>
        <v>4.3033409172279438</v>
      </c>
      <c r="Z32" s="13">
        <f>INDEX(LINEST(I32:I35,$N32:$N35,1),2)</f>
        <v>3.5304718127521042</v>
      </c>
      <c r="AA32" s="13">
        <f>INDEX(LINEST(J32:J35,$N32:$N35,1),1)</f>
        <v>7.0475769558093315</v>
      </c>
      <c r="AB32" s="13">
        <f>INDEX(LINEST(J32:J35,$N32:$N35,1),2)</f>
        <v>-15.689694111818767</v>
      </c>
      <c r="AD32" s="8">
        <f>O$32*$N32+P$32</f>
        <v>41.997427437556212</v>
      </c>
      <c r="AE32" s="8">
        <f>Q$32*$N32+R$32</f>
        <v>39.617815533391905</v>
      </c>
      <c r="AF32" s="8">
        <f>S$32*$N32+T$32</f>
        <v>29.813767003806809</v>
      </c>
      <c r="AG32" s="8">
        <f>U$32*$N32+V$32</f>
        <v>27.359113208992142</v>
      </c>
      <c r="AH32" s="8">
        <f>W$32*$N32+X$32</f>
        <v>25.856806083230545</v>
      </c>
      <c r="AI32" s="8">
        <f>Y$32*$N32+Z$32</f>
        <v>26.330937728677675</v>
      </c>
      <c r="AJ32" s="8">
        <f>AA$32*$N32+AB$32</f>
        <v>21.650605265229558</v>
      </c>
      <c r="AK32" s="8">
        <f t="shared" si="39"/>
        <v>35.818381881122257</v>
      </c>
      <c r="AL32" s="8">
        <f t="shared" si="40"/>
        <v>31.639939247490418</v>
      </c>
      <c r="AN32">
        <f>INDEX(AN24:AN27,MATCH(AN30,AN24:AN27,1))</f>
        <v>200</v>
      </c>
      <c r="AO32">
        <f>VLOOKUP($AN32,$AN$24:$BB$27,2)</f>
        <v>8.0608629693274345</v>
      </c>
      <c r="AP32">
        <f>VLOOKUP($AN32,$AN$24:$BB$27,3)</f>
        <v>-3.8634743686467559</v>
      </c>
      <c r="AQ32">
        <f>VLOOKUP($AN32,$AN$24:$BB$27,4)</f>
        <v>6.2212778016470898</v>
      </c>
      <c r="AR32">
        <f>VLOOKUP($AN32,$AN$24:$BB$27,5)</f>
        <v>1.8448068446176435</v>
      </c>
      <c r="AS32">
        <f>VLOOKUP($AN32,$AN$24:$BB$27,6)</f>
        <v>9.7918129943907193</v>
      </c>
      <c r="AT32">
        <f>VLOOKUP($AN32,$AN$24:$BB$27,7)</f>
        <v>-25.909860036389631</v>
      </c>
      <c r="AU32">
        <f>VLOOKUP($AN32,$AN$24:$BB$27,8)</f>
        <v>7.7803826802936431</v>
      </c>
      <c r="AV32">
        <f>VLOOKUP($AN32,$AN$24:$BB$27,9)</f>
        <v>-18.404555418059374</v>
      </c>
      <c r="AW32">
        <f>VLOOKUP($AN32,$AN$24:$BB$27,10)</f>
        <v>5.4417253623238109</v>
      </c>
      <c r="AX32">
        <f>VLOOKUP($AN32,$AN$24:$BB$27,11)</f>
        <v>-5.030512024043837</v>
      </c>
      <c r="AY32">
        <f>VLOOKUP($AN32,$AN$24:$BB$27,12)</f>
        <v>3.2433081888708735</v>
      </c>
      <c r="AZ32">
        <f>VLOOKUP($AN32,$AN$24:$BB$27,13)</f>
        <v>3.114071894678009</v>
      </c>
      <c r="BA32">
        <f>VLOOKUP($AN32,$AN$24:$BB$27,14)</f>
        <v>6.6887449500367415</v>
      </c>
      <c r="BB32">
        <f>VLOOKUP($AN32,$AN$24:$BB$27,15)</f>
        <v>-21.253391406361331</v>
      </c>
    </row>
    <row r="33" spans="1:54" x14ac:dyDescent="0.25">
      <c r="B33" s="7">
        <v>500</v>
      </c>
      <c r="C33" s="7">
        <v>400</v>
      </c>
      <c r="D33" s="7">
        <v>45</v>
      </c>
      <c r="E33" s="7">
        <v>41.5</v>
      </c>
      <c r="F33" s="7">
        <v>33</v>
      </c>
      <c r="G33" s="7">
        <v>29.5</v>
      </c>
      <c r="H33" s="7">
        <v>30</v>
      </c>
      <c r="I33" s="7">
        <v>28</v>
      </c>
      <c r="J33" s="7">
        <v>24</v>
      </c>
      <c r="K33" s="8">
        <f t="shared" si="37"/>
        <v>38.375824208038047</v>
      </c>
      <c r="L33" s="8">
        <f t="shared" si="38"/>
        <v>33.268292682926834</v>
      </c>
      <c r="N33" s="13">
        <f t="shared" si="41"/>
        <v>5.9914645471079817</v>
      </c>
      <c r="O33" s="14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D33" s="8">
        <f t="shared" ref="AD33:AD35" si="58">O$32*$N33+P$32</f>
        <v>48.979009128734788</v>
      </c>
      <c r="AE33" s="8">
        <f t="shared" ref="AE33:AE35" si="59">Q$32*$N33+R$32</f>
        <v>43.768064933128414</v>
      </c>
      <c r="AF33" s="8">
        <f t="shared" ref="AF33:AF35" si="60">S$32*$N33+T$32</f>
        <v>37.173681502445596</v>
      </c>
      <c r="AG33" s="8">
        <f t="shared" ref="AG33:AG35" si="61">U$32*$N33+V$32</f>
        <v>33.043684709834729</v>
      </c>
      <c r="AH33" s="8">
        <f t="shared" ref="AH33:AH35" si="62">W$32*$N33+X$32</f>
        <v>32.524859674131037</v>
      </c>
      <c r="AI33" s="8">
        <f t="shared" ref="AI33:AI35" si="63">Y$32*$N33+Z$32</f>
        <v>29.313786352442474</v>
      </c>
      <c r="AJ33" s="8">
        <f t="shared" ref="AJ33:AJ35" si="64">AA$32*$N33+AB$32</f>
        <v>26.535613361928036</v>
      </c>
      <c r="AK33" s="8">
        <f t="shared" si="39"/>
        <v>41.310358674210271</v>
      </c>
      <c r="AL33" s="8">
        <f t="shared" si="40"/>
        <v>35.492472585350775</v>
      </c>
      <c r="AN33">
        <f>INDEX(AN24:AN27,MATCH(AN30,AN24:AN27,1)+1)</f>
        <v>500</v>
      </c>
      <c r="AO33">
        <f>VLOOKUP($AN33,$AN$24:$BB$27,2)</f>
        <v>10.072293283424509</v>
      </c>
      <c r="AP33">
        <f>VLOOKUP($AN33,$AN$24:$BB$27,3)</f>
        <v>-11.368778986977006</v>
      </c>
      <c r="AQ33">
        <f>VLOOKUP($AN33,$AN$24:$BB$27,4)</f>
        <v>5.9875442274522621</v>
      </c>
      <c r="AR33">
        <f>VLOOKUP($AN33,$AN$24:$BB$27,5)</f>
        <v>7.8939059701071344</v>
      </c>
      <c r="AS33">
        <f>VLOOKUP($AN33,$AN$24:$BB$27,6)</f>
        <v>10.618112148552962</v>
      </c>
      <c r="AT33">
        <f>VLOOKUP($AN33,$AN$24:$BB$27,7)</f>
        <v>-26.444360992826034</v>
      </c>
      <c r="AU33">
        <f>VLOOKUP($AN33,$AN$24:$BB$27,8)</f>
        <v>8.2011031138443311</v>
      </c>
      <c r="AV33">
        <f>VLOOKUP($AN33,$AN$24:$BB$27,9)</f>
        <v>-16.092933843940457</v>
      </c>
      <c r="AW33">
        <f>VLOOKUP($AN33,$AN$24:$BB$27,10)</f>
        <v>9.6199678479739887</v>
      </c>
      <c r="AX33">
        <f>VLOOKUP($AN33,$AN$24:$BB$27,11)</f>
        <v>-25.112836631323781</v>
      </c>
      <c r="AY33">
        <f>VLOOKUP($AN33,$AN$24:$BB$27,12)</f>
        <v>4.3033409172279438</v>
      </c>
      <c r="AZ33">
        <f>VLOOKUP($AN33,$AN$24:$BB$27,13)</f>
        <v>3.5304718127521042</v>
      </c>
      <c r="BA33">
        <f>VLOOKUP($AN33,$AN$24:$BB$27,14)</f>
        <v>7.0475769558093315</v>
      </c>
      <c r="BB33">
        <f>VLOOKUP($AN33,$AN$24:$BB$27,15)</f>
        <v>-15.689694111818767</v>
      </c>
    </row>
    <row r="34" spans="1:54" x14ac:dyDescent="0.25">
      <c r="B34" s="7">
        <v>500</v>
      </c>
      <c r="C34" s="7">
        <v>600</v>
      </c>
      <c r="D34" s="7">
        <v>53</v>
      </c>
      <c r="E34" s="7">
        <v>45</v>
      </c>
      <c r="F34" s="7">
        <v>41</v>
      </c>
      <c r="G34" s="7">
        <v>37</v>
      </c>
      <c r="H34" s="7">
        <v>37</v>
      </c>
      <c r="I34" s="7">
        <v>31</v>
      </c>
      <c r="J34" s="7">
        <v>29</v>
      </c>
      <c r="K34" s="8">
        <f t="shared" si="37"/>
        <v>44.640248599810299</v>
      </c>
      <c r="L34" s="8">
        <f t="shared" si="38"/>
        <v>39.90147783251232</v>
      </c>
      <c r="N34" s="13">
        <f t="shared" si="41"/>
        <v>6.3969296552161463</v>
      </c>
      <c r="O34" s="17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D34" s="8">
        <f t="shared" si="58"/>
        <v>53.062972613795651</v>
      </c>
      <c r="AE34" s="8">
        <f t="shared" si="59"/>
        <v>46.195805200614764</v>
      </c>
      <c r="AF34" s="8">
        <f t="shared" si="60"/>
        <v>41.478955492663232</v>
      </c>
      <c r="AG34" s="8">
        <f t="shared" si="61"/>
        <v>36.368945870495821</v>
      </c>
      <c r="AH34" s="8">
        <f t="shared" si="62"/>
        <v>36.425420977606883</v>
      </c>
      <c r="AI34" s="8">
        <f t="shared" si="63"/>
        <v>31.058640942672589</v>
      </c>
      <c r="AJ34" s="8">
        <f t="shared" si="64"/>
        <v>29.393159914215879</v>
      </c>
      <c r="AK34" s="8">
        <f t="shared" si="39"/>
        <v>44.749444899835623</v>
      </c>
      <c r="AL34" s="8">
        <f t="shared" si="40"/>
        <v>39.335390125721069</v>
      </c>
      <c r="AN34" s="24">
        <f>AN30</f>
        <v>200</v>
      </c>
      <c r="AO34" s="23">
        <f>IF($AN$30=100,AO32,IF($AN$30=750,AO32,IF(OR(AO32=0,AO33=0),0,FORECAST($AN$34,AO32:AO33,$AN$32:$AN$33))))</f>
        <v>8.0608629693274345</v>
      </c>
      <c r="AP34" s="23">
        <f t="shared" ref="AP34:BB34" si="65">IF($AN$30=100,AP32,IF($AN$30=750,AP32,IF(OR(AP32=0,AP33=0),0,FORECAST($AN$34,AP32:AP33,$AN$32:$AN$33))))</f>
        <v>-3.8634743686467559</v>
      </c>
      <c r="AQ34" s="23">
        <f t="shared" si="65"/>
        <v>6.2212778016470898</v>
      </c>
      <c r="AR34" s="23">
        <f t="shared" si="65"/>
        <v>1.8448068446176435</v>
      </c>
      <c r="AS34" s="23">
        <f t="shared" si="65"/>
        <v>9.7918129943907193</v>
      </c>
      <c r="AT34" s="23">
        <f t="shared" si="65"/>
        <v>-25.909860036389631</v>
      </c>
      <c r="AU34" s="23">
        <f t="shared" si="65"/>
        <v>7.7803826802936431</v>
      </c>
      <c r="AV34" s="23">
        <f t="shared" si="65"/>
        <v>-18.404555418059374</v>
      </c>
      <c r="AW34" s="23">
        <f t="shared" si="65"/>
        <v>5.4417253623238118</v>
      </c>
      <c r="AX34" s="23">
        <f t="shared" si="65"/>
        <v>-5.030512024043837</v>
      </c>
      <c r="AY34" s="23">
        <f t="shared" si="65"/>
        <v>3.2433081888708735</v>
      </c>
      <c r="AZ34" s="23">
        <f t="shared" si="65"/>
        <v>3.114071894678009</v>
      </c>
      <c r="BA34" s="23">
        <f t="shared" si="65"/>
        <v>6.6887449500367415</v>
      </c>
      <c r="BB34" s="23">
        <f t="shared" si="65"/>
        <v>-21.253391406361331</v>
      </c>
    </row>
    <row r="35" spans="1:54" x14ac:dyDescent="0.25">
      <c r="B35" s="7">
        <v>500</v>
      </c>
      <c r="C35" s="7">
        <v>800</v>
      </c>
      <c r="D35" s="7">
        <v>58</v>
      </c>
      <c r="E35" s="7">
        <v>50</v>
      </c>
      <c r="F35" s="7">
        <v>47</v>
      </c>
      <c r="G35" s="7">
        <v>40</v>
      </c>
      <c r="H35" s="7">
        <v>40</v>
      </c>
      <c r="I35" s="7">
        <v>33</v>
      </c>
      <c r="J35" s="7">
        <v>33</v>
      </c>
      <c r="K35" s="8">
        <f t="shared" si="37"/>
        <v>49.059232284586898</v>
      </c>
      <c r="L35" s="8">
        <f t="shared" si="38"/>
        <v>43.32648870636551</v>
      </c>
      <c r="N35" s="13">
        <f t="shared" si="41"/>
        <v>6.6846117276679271</v>
      </c>
      <c r="O35" s="20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D35" s="8">
        <f t="shared" si="58"/>
        <v>55.960590819913364</v>
      </c>
      <c r="AE35" s="8">
        <f t="shared" si="59"/>
        <v>47.918314332864924</v>
      </c>
      <c r="AF35" s="8">
        <f t="shared" si="60"/>
        <v>44.533596001084391</v>
      </c>
      <c r="AG35" s="8">
        <f t="shared" si="61"/>
        <v>38.728256210677316</v>
      </c>
      <c r="AH35" s="8">
        <f t="shared" si="62"/>
        <v>39.192913265031528</v>
      </c>
      <c r="AI35" s="8">
        <f t="shared" si="63"/>
        <v>32.296634976207272</v>
      </c>
      <c r="AJ35" s="8">
        <f t="shared" si="64"/>
        <v>31.42062145862652</v>
      </c>
      <c r="AK35" s="8">
        <f t="shared" si="39"/>
        <v>47.279245668300895</v>
      </c>
      <c r="AL35" s="8">
        <f t="shared" si="40"/>
        <v>42.061983512346337</v>
      </c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</row>
    <row r="36" spans="1:54" x14ac:dyDescent="0.25">
      <c r="B36" s="7">
        <v>750</v>
      </c>
      <c r="C36" s="7">
        <v>200</v>
      </c>
      <c r="D36" s="7">
        <v>45</v>
      </c>
      <c r="E36" s="7">
        <v>42</v>
      </c>
      <c r="F36" s="7">
        <v>34</v>
      </c>
      <c r="G36" s="7">
        <v>30</v>
      </c>
      <c r="H36" s="7">
        <v>30</v>
      </c>
      <c r="I36" s="7">
        <v>29</v>
      </c>
      <c r="J36" s="7">
        <v>25</v>
      </c>
      <c r="K36" s="8">
        <f t="shared" si="37"/>
        <v>38.881795391636366</v>
      </c>
      <c r="L36" s="8">
        <f t="shared" si="38"/>
        <v>34.243902439024396</v>
      </c>
      <c r="N36" s="13">
        <f t="shared" si="41"/>
        <v>5.2983173665480363</v>
      </c>
      <c r="O36" s="13">
        <f>INDEX(LINEST(D36:D39,$N36:$N39,1),1)</f>
        <v>9.1525006995843388</v>
      </c>
      <c r="P36" s="13">
        <f>INDEX(LINEST(D36:D39,$N36:$N39,1),2)</f>
        <v>-5.0146383803448202</v>
      </c>
      <c r="Q36" s="13">
        <f>INDEX(LINEST(E36:E39,$N36:$N39,1),1)</f>
        <v>5.9875442274522621</v>
      </c>
      <c r="R36" s="13">
        <f>INDEX(LINEST(E36:E39,$N36:$N39,1),2)</f>
        <v>8.8939059701071344</v>
      </c>
      <c r="S36" s="13">
        <f>INDEX(LINEST(F36:F39,$N36:$N39,1),1)</f>
        <v>9.1525006995843388</v>
      </c>
      <c r="T36" s="13">
        <f>INDEX(LINEST(F36:F39,$N36:$N39,1),2)</f>
        <v>-16.01463838034482</v>
      </c>
      <c r="U36" s="13">
        <f>INDEX(LINEST(G36:G39,$N36:$N39,1),1)</f>
        <v>9.8069547073298509</v>
      </c>
      <c r="V36" s="13">
        <f>INDEX(LINEST(G36:G39,$N36:$N39,1),2)</f>
        <v>-23.752115931715373</v>
      </c>
      <c r="W36" s="13">
        <f>INDEX(LINEST(H36:H39,$N36:$N39,1),1)</f>
        <v>8.1543563990053656</v>
      </c>
      <c r="X36" s="13">
        <f>INDEX(LINEST(H36:H39,$N36:$N39,1),2)</f>
        <v>-14.683114018842559</v>
      </c>
      <c r="Y36" s="13">
        <f>INDEX(LINEST(I36:I39,$N36:$N39,1),1)</f>
        <v>5.1144983584510531</v>
      </c>
      <c r="Z36" s="13">
        <f>INDEX(LINEST(I36:I39,$N36:$N39,1),2)</f>
        <v>0.83822675164145011</v>
      </c>
      <c r="AA36" s="13">
        <f>INDEX(LINEST(J36:J39,$N36:$N39,1),1)</f>
        <v>6.1277843719691569</v>
      </c>
      <c r="AB36" s="13">
        <f>INDEX(LINEST(J36:J39,$N36:$N39,1),2)</f>
        <v>-8.335553505186553</v>
      </c>
      <c r="AD36" s="8">
        <f>O$36*$N36+P$36</f>
        <v>43.478215023605934</v>
      </c>
      <c r="AE36" s="8">
        <f>Q$36*$N36+R$36</f>
        <v>40.617815533391905</v>
      </c>
      <c r="AF36" s="8">
        <f>S$36*$N36+T$36</f>
        <v>32.478215023605934</v>
      </c>
      <c r="AG36" s="8">
        <f>U$36*$N36+V$36</f>
        <v>28.208242507080392</v>
      </c>
      <c r="AH36" s="8">
        <f>W$36*$N36+X$36</f>
        <v>28.521254103029676</v>
      </c>
      <c r="AI36" s="8">
        <f>Y$36*$N36+Z$36</f>
        <v>27.936462225404089</v>
      </c>
      <c r="AJ36" s="8">
        <f>AA$36*$N36+AB$36</f>
        <v>24.13139285127928</v>
      </c>
      <c r="AK36" s="8">
        <f t="shared" si="39"/>
        <v>37.457479973748491</v>
      </c>
      <c r="AL36" s="8">
        <f t="shared" si="40"/>
        <v>33.206304610150333</v>
      </c>
    </row>
    <row r="37" spans="1:54" x14ac:dyDescent="0.25">
      <c r="B37" s="7">
        <v>750</v>
      </c>
      <c r="C37" s="7">
        <v>400</v>
      </c>
      <c r="D37" s="7">
        <v>47</v>
      </c>
      <c r="E37" s="7">
        <v>42.5</v>
      </c>
      <c r="F37" s="7">
        <v>36</v>
      </c>
      <c r="G37" s="7">
        <v>31</v>
      </c>
      <c r="H37" s="7">
        <v>31</v>
      </c>
      <c r="I37" s="7">
        <v>30</v>
      </c>
      <c r="J37" s="7">
        <v>27</v>
      </c>
      <c r="K37" s="8">
        <f t="shared" si="37"/>
        <v>40.067620865383098</v>
      </c>
      <c r="L37" s="8">
        <f t="shared" si="38"/>
        <v>35.219512195121958</v>
      </c>
      <c r="N37" s="13">
        <f t="shared" si="41"/>
        <v>5.9914645471079817</v>
      </c>
      <c r="O37" s="14"/>
      <c r="P37" s="15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D37" s="8">
        <f t="shared" ref="AD37:AD39" si="66">O$36*$N37+P$36</f>
        <v>49.822245078595749</v>
      </c>
      <c r="AE37" s="8">
        <f>Q$36*$N37+R$36</f>
        <v>44.768064933128414</v>
      </c>
      <c r="AF37" s="8">
        <f t="shared" ref="AF37:AF39" si="67">S$36*$N37+T$36</f>
        <v>38.822245078595749</v>
      </c>
      <c r="AG37" s="8">
        <f t="shared" ref="AG37:AG39" si="68">U$36*$N37+V$36</f>
        <v>35.005905512345159</v>
      </c>
      <c r="AH37" s="8">
        <f t="shared" ref="AH37:AH39" si="69">W$36*$N37+X$36</f>
        <v>34.173423250281196</v>
      </c>
      <c r="AI37" s="8">
        <f t="shared" ref="AI37:AI39" si="70">Y$36*$N37+Z$36</f>
        <v>31.481562342542905</v>
      </c>
      <c r="AJ37" s="8">
        <f t="shared" ref="AJ37:AJ39" si="71">AA$36*$N37+AB$36</f>
        <v>28.378849311788997</v>
      </c>
      <c r="AK37" s="8">
        <f t="shared" si="39"/>
        <v>42.801641133711136</v>
      </c>
      <c r="AL37" s="8">
        <f t="shared" si="40"/>
        <v>37.116673152986401</v>
      </c>
    </row>
    <row r="38" spans="1:54" x14ac:dyDescent="0.25">
      <c r="B38" s="7">
        <v>750</v>
      </c>
      <c r="C38" s="7">
        <v>600</v>
      </c>
      <c r="D38" s="7">
        <v>53</v>
      </c>
      <c r="E38" s="7">
        <v>46</v>
      </c>
      <c r="F38" s="7">
        <v>42</v>
      </c>
      <c r="G38" s="7">
        <v>40</v>
      </c>
      <c r="H38" s="7">
        <v>38</v>
      </c>
      <c r="I38" s="7">
        <v>32</v>
      </c>
      <c r="J38" s="7">
        <v>30</v>
      </c>
      <c r="K38" s="8">
        <f t="shared" si="37"/>
        <v>45.91822511066124</v>
      </c>
      <c r="L38" s="8">
        <f t="shared" si="38"/>
        <v>40.886699507389167</v>
      </c>
      <c r="N38" s="13">
        <f t="shared" si="41"/>
        <v>6.3969296552161463</v>
      </c>
      <c r="O38" s="17"/>
      <c r="P38" s="18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D38" s="8">
        <f t="shared" si="66"/>
        <v>53.53326476421276</v>
      </c>
      <c r="AE38" s="8">
        <f>Q$36*$N38+R$36</f>
        <v>47.195805200614764</v>
      </c>
      <c r="AF38" s="8">
        <f t="shared" si="67"/>
        <v>42.53326476421276</v>
      </c>
      <c r="AG38" s="8">
        <f t="shared" si="68"/>
        <v>38.982283462964531</v>
      </c>
      <c r="AH38" s="8">
        <f t="shared" si="69"/>
        <v>37.479730249156411</v>
      </c>
      <c r="AI38" s="8">
        <f t="shared" si="70"/>
        <v>33.55531297237129</v>
      </c>
      <c r="AJ38" s="8">
        <f t="shared" si="71"/>
        <v>30.863452064632995</v>
      </c>
      <c r="AK38" s="8">
        <f t="shared" si="39"/>
        <v>46.06842055097335</v>
      </c>
      <c r="AL38" s="8">
        <f t="shared" si="40"/>
        <v>40.374118472075288</v>
      </c>
    </row>
    <row r="39" spans="1:54" x14ac:dyDescent="0.25">
      <c r="B39" s="7">
        <v>750</v>
      </c>
      <c r="C39" s="7">
        <v>800</v>
      </c>
      <c r="D39" s="7">
        <v>58</v>
      </c>
      <c r="E39" s="7">
        <v>51</v>
      </c>
      <c r="F39" s="7">
        <v>47</v>
      </c>
      <c r="G39" s="7">
        <v>43</v>
      </c>
      <c r="H39" s="7">
        <v>41</v>
      </c>
      <c r="I39" s="7">
        <v>37</v>
      </c>
      <c r="J39" s="7">
        <v>34</v>
      </c>
      <c r="K39" s="8">
        <f t="shared" si="37"/>
        <v>50.071604176467737</v>
      </c>
      <c r="L39" s="8">
        <f t="shared" si="38"/>
        <v>43.842364532019708</v>
      </c>
      <c r="N39" s="13">
        <f t="shared" si="41"/>
        <v>6.6846117276679271</v>
      </c>
      <c r="O39" s="17"/>
      <c r="P39" s="18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D39" s="8">
        <f t="shared" si="66"/>
        <v>56.166275133585557</v>
      </c>
      <c r="AE39" s="8">
        <f>Q$36*$N39+R$36</f>
        <v>48.918314332864924</v>
      </c>
      <c r="AF39" s="8">
        <f t="shared" si="67"/>
        <v>45.166275133585557</v>
      </c>
      <c r="AG39" s="8">
        <f t="shared" si="68"/>
        <v>41.803568517609925</v>
      </c>
      <c r="AH39" s="8">
        <f t="shared" si="69"/>
        <v>39.825592397532716</v>
      </c>
      <c r="AI39" s="8">
        <f t="shared" si="70"/>
        <v>35.026662459681724</v>
      </c>
      <c r="AJ39" s="8">
        <f t="shared" si="71"/>
        <v>32.626305772298714</v>
      </c>
      <c r="AK39" s="8">
        <f t="shared" si="39"/>
        <v>48.443467139363896</v>
      </c>
      <c r="AL39" s="8">
        <f t="shared" si="40"/>
        <v>42.685312706928791</v>
      </c>
    </row>
    <row r="40" spans="1:54" x14ac:dyDescent="0.25">
      <c r="N40" s="4"/>
      <c r="O40" s="4"/>
      <c r="P40" s="4"/>
      <c r="AK40" s="2"/>
      <c r="AL40" s="2"/>
    </row>
    <row r="41" spans="1:54" x14ac:dyDescent="0.25">
      <c r="N41" s="4"/>
      <c r="O41" s="4"/>
      <c r="P41" s="4"/>
      <c r="AK41" s="2"/>
      <c r="AL41" s="2"/>
    </row>
    <row r="42" spans="1:54" x14ac:dyDescent="0.25">
      <c r="B42" s="1" t="s">
        <v>6</v>
      </c>
      <c r="C42" s="1" t="s">
        <v>7</v>
      </c>
      <c r="D42" s="1" t="s">
        <v>8</v>
      </c>
      <c r="E42" s="1" t="s">
        <v>9</v>
      </c>
      <c r="F42" s="1" t="s">
        <v>10</v>
      </c>
      <c r="G42" s="1" t="s">
        <v>11</v>
      </c>
      <c r="H42" s="1" t="s">
        <v>12</v>
      </c>
      <c r="I42" s="1" t="s">
        <v>13</v>
      </c>
    </row>
    <row r="43" spans="1:54" x14ac:dyDescent="0.25">
      <c r="A43" s="1" t="s">
        <v>5</v>
      </c>
      <c r="B43" s="1" t="s">
        <v>14</v>
      </c>
      <c r="C43" s="1">
        <v>-16.100000000000001</v>
      </c>
      <c r="D43" s="1">
        <v>-8.6</v>
      </c>
      <c r="E43" s="1">
        <v>-3.2</v>
      </c>
      <c r="F43" s="1">
        <v>0</v>
      </c>
      <c r="G43" s="1">
        <v>1.2</v>
      </c>
      <c r="H43" s="1">
        <v>1</v>
      </c>
      <c r="I43" s="1">
        <v>-1.1000000000000001</v>
      </c>
    </row>
    <row r="44" spans="1:54" x14ac:dyDescent="0.25">
      <c r="A44" s="1" t="s">
        <v>18</v>
      </c>
      <c r="B44" s="1" t="s">
        <v>23</v>
      </c>
      <c r="C44" s="1">
        <v>22</v>
      </c>
      <c r="D44" s="1">
        <v>12</v>
      </c>
      <c r="E44" s="1">
        <v>4.8</v>
      </c>
      <c r="F44" s="1">
        <v>0</v>
      </c>
      <c r="G44" s="1">
        <v>-3.5</v>
      </c>
      <c r="H44" s="1">
        <v>-6.1</v>
      </c>
      <c r="I44" s="1">
        <v>-8</v>
      </c>
    </row>
    <row r="45" spans="1:54" x14ac:dyDescent="0.25">
      <c r="B45" s="1" t="s">
        <v>24</v>
      </c>
      <c r="C45" s="1">
        <v>0.87</v>
      </c>
      <c r="D45" s="1">
        <v>0.93</v>
      </c>
      <c r="E45" s="1">
        <v>0.97399999999999998</v>
      </c>
      <c r="F45" s="1">
        <v>1</v>
      </c>
      <c r="G45" s="1">
        <v>1.0149999999999999</v>
      </c>
      <c r="H45" s="1">
        <v>1.0249999999999999</v>
      </c>
      <c r="I45" s="1">
        <v>1.03</v>
      </c>
    </row>
  </sheetData>
  <sheetProtection algorithmName="SHA-512" hashValue="cuVEUx802p9/z0q5Krx76W7ebCSDpfXCFCj/XLUmrj+vxhCyol+By4pmk5ADramk2nRHnIA7qp50tJVHekO0PQ==" saltValue="2YirYZYSAG4EwK6pxxe9MQ==" spinCount="100000" sheet="1" objects="1" scenarios="1"/>
  <mergeCells count="36">
    <mergeCell ref="BA22:BB22"/>
    <mergeCell ref="W22:X22"/>
    <mergeCell ref="Y22:Z22"/>
    <mergeCell ref="AA22:AB22"/>
    <mergeCell ref="AD22:AJ22"/>
    <mergeCell ref="AK22:AL22"/>
    <mergeCell ref="AO22:AP22"/>
    <mergeCell ref="AQ22:AR22"/>
    <mergeCell ref="AS22:AT22"/>
    <mergeCell ref="AU22:AV22"/>
    <mergeCell ref="AW22:AX22"/>
    <mergeCell ref="AY22:AZ22"/>
    <mergeCell ref="D22:J22"/>
    <mergeCell ref="K22:L22"/>
    <mergeCell ref="O22:P22"/>
    <mergeCell ref="Q22:R22"/>
    <mergeCell ref="S22:T22"/>
    <mergeCell ref="U22:V22"/>
    <mergeCell ref="AQ2:AR2"/>
    <mergeCell ref="AS2:AT2"/>
    <mergeCell ref="AU2:AV2"/>
    <mergeCell ref="AW2:AX2"/>
    <mergeCell ref="U2:V2"/>
    <mergeCell ref="AY2:AZ2"/>
    <mergeCell ref="BA2:BB2"/>
    <mergeCell ref="W2:X2"/>
    <mergeCell ref="Y2:Z2"/>
    <mergeCell ref="AA2:AB2"/>
    <mergeCell ref="AD2:AJ2"/>
    <mergeCell ref="AK2:AL2"/>
    <mergeCell ref="AO2:AP2"/>
    <mergeCell ref="D2:J2"/>
    <mergeCell ref="K2:L2"/>
    <mergeCell ref="O2:P2"/>
    <mergeCell ref="Q2:R2"/>
    <mergeCell ref="S2:T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5"/>
  <sheetViews>
    <sheetView topLeftCell="I7" zoomScale="70" zoomScaleNormal="70" workbookViewId="0">
      <selection activeCell="AP15" sqref="AP15"/>
    </sheetView>
  </sheetViews>
  <sheetFormatPr defaultRowHeight="15" x14ac:dyDescent="0.25"/>
  <cols>
    <col min="1" max="10" width="9.140625" style="1"/>
    <col min="11" max="12" width="9.140625" style="2"/>
    <col min="14" max="19" width="9.140625" style="1"/>
    <col min="20" max="20" width="11.85546875" style="1" customWidth="1"/>
    <col min="21" max="21" width="9.140625" style="1"/>
    <col min="22" max="22" width="11.140625" style="1" customWidth="1"/>
    <col min="23" max="27" width="9.140625" style="1"/>
    <col min="28" max="28" width="11" style="1" customWidth="1"/>
    <col min="29" max="29" width="9.140625" customWidth="1"/>
    <col min="30" max="36" width="9.140625" style="2" customWidth="1"/>
    <col min="37" max="38" width="9.140625" customWidth="1"/>
    <col min="46" max="46" width="10.7109375" customWidth="1"/>
    <col min="48" max="48" width="10.7109375" customWidth="1"/>
    <col min="54" max="54" width="10" customWidth="1"/>
  </cols>
  <sheetData>
    <row r="1" spans="1:54" ht="23.25" x14ac:dyDescent="0.35">
      <c r="A1" s="6" t="s">
        <v>4</v>
      </c>
      <c r="O1" s="5" t="s">
        <v>28</v>
      </c>
      <c r="AD1" s="12" t="s">
        <v>29</v>
      </c>
    </row>
    <row r="2" spans="1:54" x14ac:dyDescent="0.25">
      <c r="B2" s="10"/>
      <c r="C2" s="10"/>
      <c r="D2" s="46" t="s">
        <v>3</v>
      </c>
      <c r="E2" s="46"/>
      <c r="F2" s="46"/>
      <c r="G2" s="46"/>
      <c r="H2" s="46"/>
      <c r="I2" s="46"/>
      <c r="J2" s="46"/>
      <c r="K2" s="37" t="s">
        <v>15</v>
      </c>
      <c r="L2" s="38"/>
      <c r="N2" s="7"/>
      <c r="O2" s="48" t="s">
        <v>7</v>
      </c>
      <c r="P2" s="48"/>
      <c r="Q2" s="48" t="s">
        <v>8</v>
      </c>
      <c r="R2" s="48"/>
      <c r="S2" s="48" t="s">
        <v>9</v>
      </c>
      <c r="T2" s="48"/>
      <c r="U2" s="48" t="s">
        <v>19</v>
      </c>
      <c r="V2" s="48"/>
      <c r="W2" s="48" t="s">
        <v>20</v>
      </c>
      <c r="X2" s="48"/>
      <c r="Y2" s="48" t="s">
        <v>21</v>
      </c>
      <c r="Z2" s="48"/>
      <c r="AA2" s="48" t="s">
        <v>22</v>
      </c>
      <c r="AB2" s="48"/>
      <c r="AD2" s="49" t="s">
        <v>32</v>
      </c>
      <c r="AE2" s="49"/>
      <c r="AF2" s="49"/>
      <c r="AG2" s="49"/>
      <c r="AH2" s="49"/>
      <c r="AI2" s="49"/>
      <c r="AJ2" s="49"/>
      <c r="AK2" s="37" t="s">
        <v>15</v>
      </c>
      <c r="AL2" s="38"/>
      <c r="AO2" s="48" t="s">
        <v>7</v>
      </c>
      <c r="AP2" s="48"/>
      <c r="AQ2" s="48" t="s">
        <v>8</v>
      </c>
      <c r="AR2" s="48"/>
      <c r="AS2" s="48" t="s">
        <v>9</v>
      </c>
      <c r="AT2" s="48"/>
      <c r="AU2" s="48" t="s">
        <v>19</v>
      </c>
      <c r="AV2" s="48"/>
      <c r="AW2" s="48" t="s">
        <v>20</v>
      </c>
      <c r="AX2" s="48"/>
      <c r="AY2" s="48" t="s">
        <v>21</v>
      </c>
      <c r="AZ2" s="48"/>
      <c r="BA2" s="48" t="s">
        <v>22</v>
      </c>
      <c r="BB2" s="48"/>
    </row>
    <row r="3" spans="1:54" x14ac:dyDescent="0.25">
      <c r="A3" s="1" t="s">
        <v>0</v>
      </c>
      <c r="B3" s="10" t="s">
        <v>2</v>
      </c>
      <c r="C3" s="10" t="s">
        <v>1</v>
      </c>
      <c r="D3" s="10">
        <v>125</v>
      </c>
      <c r="E3" s="10">
        <v>250</v>
      </c>
      <c r="F3" s="10">
        <v>500</v>
      </c>
      <c r="G3" s="10">
        <v>1000</v>
      </c>
      <c r="H3" s="10">
        <v>2000</v>
      </c>
      <c r="I3" s="10">
        <v>4000</v>
      </c>
      <c r="J3" s="10">
        <v>8000</v>
      </c>
      <c r="K3" s="11" t="s">
        <v>16</v>
      </c>
      <c r="L3" s="11" t="s">
        <v>17</v>
      </c>
      <c r="N3" s="7" t="s">
        <v>25</v>
      </c>
      <c r="O3" s="9" t="s">
        <v>26</v>
      </c>
      <c r="P3" s="9" t="s">
        <v>27</v>
      </c>
      <c r="Q3" s="9" t="s">
        <v>26</v>
      </c>
      <c r="R3" s="9" t="s">
        <v>27</v>
      </c>
      <c r="S3" s="9" t="s">
        <v>26</v>
      </c>
      <c r="T3" s="9" t="s">
        <v>27</v>
      </c>
      <c r="U3" s="9" t="s">
        <v>26</v>
      </c>
      <c r="V3" s="9" t="s">
        <v>27</v>
      </c>
      <c r="W3" s="9" t="s">
        <v>26</v>
      </c>
      <c r="X3" s="9" t="s">
        <v>27</v>
      </c>
      <c r="Y3" s="9" t="s">
        <v>26</v>
      </c>
      <c r="Z3" s="9" t="s">
        <v>27</v>
      </c>
      <c r="AA3" s="9" t="s">
        <v>26</v>
      </c>
      <c r="AB3" s="9" t="s">
        <v>27</v>
      </c>
      <c r="AD3" s="11">
        <v>125</v>
      </c>
      <c r="AE3" s="11">
        <v>250</v>
      </c>
      <c r="AF3" s="11">
        <v>500</v>
      </c>
      <c r="AG3" s="11">
        <v>1000</v>
      </c>
      <c r="AH3" s="11">
        <v>2000</v>
      </c>
      <c r="AI3" s="11">
        <v>4000</v>
      </c>
      <c r="AJ3" s="11">
        <v>8000</v>
      </c>
      <c r="AK3" s="11" t="s">
        <v>16</v>
      </c>
      <c r="AL3" s="11" t="s">
        <v>17</v>
      </c>
      <c r="AO3" s="9" t="s">
        <v>26</v>
      </c>
      <c r="AP3" s="9" t="s">
        <v>27</v>
      </c>
      <c r="AQ3" s="9" t="s">
        <v>26</v>
      </c>
      <c r="AR3" s="9" t="s">
        <v>27</v>
      </c>
      <c r="AS3" s="9" t="s">
        <v>26</v>
      </c>
      <c r="AT3" s="9" t="s">
        <v>27</v>
      </c>
      <c r="AU3" s="9" t="s">
        <v>26</v>
      </c>
      <c r="AV3" s="9" t="s">
        <v>27</v>
      </c>
      <c r="AW3" s="9" t="s">
        <v>26</v>
      </c>
      <c r="AX3" s="9" t="s">
        <v>27</v>
      </c>
      <c r="AY3" s="9" t="s">
        <v>26</v>
      </c>
      <c r="AZ3" s="9" t="s">
        <v>27</v>
      </c>
      <c r="BA3" s="9" t="s">
        <v>26</v>
      </c>
      <c r="BB3" s="9" t="s">
        <v>27</v>
      </c>
    </row>
    <row r="4" spans="1:54" x14ac:dyDescent="0.25">
      <c r="A4" s="1">
        <v>200</v>
      </c>
      <c r="B4" s="7">
        <v>100</v>
      </c>
      <c r="C4" s="7">
        <v>600</v>
      </c>
      <c r="D4" s="7">
        <v>39</v>
      </c>
      <c r="E4" s="7">
        <v>33</v>
      </c>
      <c r="F4" s="7">
        <v>28</v>
      </c>
      <c r="G4" s="7">
        <v>24</v>
      </c>
      <c r="H4" s="7">
        <v>16</v>
      </c>
      <c r="I4" s="7">
        <v>14.5</v>
      </c>
      <c r="J4" s="7">
        <v>17.5</v>
      </c>
      <c r="K4" s="8">
        <f t="shared" ref="K4:K19" si="0">10*LOG10(IF(D4="",0,POWER(10,((D4+$C$43)/10))) +IF(E4="",0,POWER(10,((E4+$D$43)/10))) +IF(F4="",0,POWER(10,((F4+$E$43)/10))) +IF(G4="",0,POWER(10,((G4+$F$43)/10))) +IF(H4="",0,POWER(10,((H4+$G$43)/10))) +IF(I4="",0,POWER(10,((I4+$H$43)/10))) +IF(J4="",0,POWER(10,((J4+$I$43)/10))))</f>
        <v>30.626589899098814</v>
      </c>
      <c r="L4" s="8">
        <f t="shared" ref="L4:L19" si="1">MAX((D4-$C$44)/$C$45,(E4-$D$44)/$D$45,(F4-$E$44)/$E$45,(G4-$F$44)/$F$45,(H4-$G$44)/$G$45,(I4-$H$44)/$H$45,(J4-$I$44)/$I$45)</f>
        <v>24.757281553398059</v>
      </c>
      <c r="N4" s="13">
        <f>LN(C4)</f>
        <v>6.3969296552161463</v>
      </c>
      <c r="O4" s="13">
        <f>INDEX(LINEST(D4:D7,$N4:$N7,1),1)</f>
        <v>15.259643079504729</v>
      </c>
      <c r="P4" s="13">
        <f>INDEX(LINEST(D4:D7,$N4:$N7,1),2)</f>
        <v>-58.893464686312015</v>
      </c>
      <c r="Q4" s="13">
        <f>INDEX(LINEST(E4:E7,$N4:$N7,1),1)</f>
        <v>15.091770073269398</v>
      </c>
      <c r="R4" s="13">
        <f>INDEX(LINEST(E4:E7,$N4:$N7,1),2)</f>
        <v>-64.750521292798425</v>
      </c>
      <c r="S4" s="13">
        <f>INDEX(LINEST(F4:F7,$N4:$N7,1),1)</f>
        <v>15.581583014101962</v>
      </c>
      <c r="T4" s="13">
        <f>INDEX(LINEST(F4:F7,$N4:$N7,1),2)</f>
        <v>-72.335354434448703</v>
      </c>
      <c r="U4" s="13">
        <f>INDEX(LINEST(G4:G7,$N4:$N7,1),1)</f>
        <v>9.3551850911875061</v>
      </c>
      <c r="V4" s="13">
        <f>INDEX(LINEST(G4:G7,$N4:$N7,1),2)</f>
        <v>-37.693664841389428</v>
      </c>
      <c r="W4" s="13">
        <f>INDEX(LINEST(H4:H7,$N4:$N7,1),1)</f>
        <v>10.656750907449869</v>
      </c>
      <c r="X4" s="13">
        <f>INDEX(LINEST(H4:H7,$N4:$N7,1),2)</f>
        <v>-53.305220872826666</v>
      </c>
      <c r="Y4" s="13">
        <f>INDEX(LINEST(I4:I7,$N4:$N7,1),1)</f>
        <v>4.0337126763992881</v>
      </c>
      <c r="Z4" s="13">
        <f>INDEX(LINEST(I4:I7,$N4:$N7,1),2)</f>
        <v>-11.463052924421362</v>
      </c>
      <c r="AA4" s="13">
        <f>INDEX(LINEST(J4:J7,$N4:$N7,1),1)</f>
        <v>2.9000198663722578</v>
      </c>
      <c r="AB4" s="13">
        <f>INDEX(LINEST(J4:J7,$N4:$N7,1),2)</f>
        <v>-0.99444028649773131</v>
      </c>
      <c r="AD4" s="8">
        <f>O$4*$N4+P$4</f>
        <v>38.721398656985627</v>
      </c>
      <c r="AE4" s="8">
        <f>Q$4*$N4+R$4</f>
        <v>31.79047023860214</v>
      </c>
      <c r="AF4" s="8">
        <f>S$4*$N4+T$4</f>
        <v>27.338936023672332</v>
      </c>
      <c r="AG4" s="8">
        <f>U$4*$N4+V$4</f>
        <v>22.1507960984639</v>
      </c>
      <c r="AH4" s="8">
        <f>W$4*$N4+X$4</f>
        <v>14.865265035290975</v>
      </c>
      <c r="AI4" s="8">
        <f>Y$4*$N4+Z$4</f>
        <v>14.340323315858534</v>
      </c>
      <c r="AJ4" s="8">
        <f>AA$4*$N4+AB$4</f>
        <v>17.556782797414932</v>
      </c>
      <c r="AK4" s="8">
        <f t="shared" ref="AK4:AK19" si="2">10*LOG10(IF(AD4="",0,POWER(10,((AD4+$C$43)/10))) +IF(AE4="",0,POWER(10,((AE4+$D$43)/10))) +IF(AF4="",0,POWER(10,((AF4+$E$43)/10))) +IF(AG4="",0,POWER(10,((AG4+$F$43)/10))) +IF(AH4="",0,POWER(10,((AH4+$G$43)/10))) +IF(AI4="",0,POWER(10,((AI4+$H$43)/10))) +IF(AJ4="",0,POWER(10,((AJ4+$I$43)/10))))</f>
        <v>29.701720374473268</v>
      </c>
      <c r="AL4" s="8">
        <f t="shared" ref="AL4:AL19" si="3">MAX((AD4-$C$44)/$C$45,(AE4-$D$44)/$D$45,(AF4-$E$44)/$E$45,(AG4-$F$44)/$F$45,(AH4-$G$44)/$G$45,(AI4-$H$44)/$H$45,(AJ4-$I$44)/$I$45)</f>
        <v>24.812410482927117</v>
      </c>
      <c r="AN4">
        <f>B4</f>
        <v>100</v>
      </c>
      <c r="AO4" s="4">
        <f>INDEX(LINEST(AD4:AD7,$N4:$N7,1),1)</f>
        <v>15.259643079504727</v>
      </c>
      <c r="AP4" s="4">
        <f>INDEX(LINEST(AD4:AD7,$N4:$N7,1),2)</f>
        <v>-58.893464686311987</v>
      </c>
      <c r="AQ4" s="4">
        <f>INDEX(LINEST(AE4:AE7,$N4:$N7,1),1)</f>
        <v>15.091770073269403</v>
      </c>
      <c r="AR4" s="4">
        <f>INDEX(LINEST(AE4:AE7,$N4:$N7,1),2)</f>
        <v>-64.750521292798453</v>
      </c>
      <c r="AS4" s="4">
        <f>INDEX(LINEST(AF4:AF7,$N4:$N7,1),1)</f>
        <v>15.581583014101955</v>
      </c>
      <c r="AT4" s="4">
        <f>INDEX(LINEST(AF4:AF7,$N4:$N7,1),2)</f>
        <v>-72.335354434448647</v>
      </c>
      <c r="AU4" s="4">
        <f>INDEX(LINEST(AG4:AG7,$N4:$N7,1),1)</f>
        <v>9.3551850911875114</v>
      </c>
      <c r="AV4" s="4">
        <f>INDEX(LINEST(AG4:AG7,$N4:$N7,1),2)</f>
        <v>-37.693664841389456</v>
      </c>
      <c r="AW4" s="4">
        <f>INDEX(LINEST(AH4:AH7,$N4:$N7,1),1)</f>
        <v>10.656750907449878</v>
      </c>
      <c r="AX4" s="4">
        <f>INDEX(LINEST(AH4:AH7,$N4:$N7,1),2)</f>
        <v>-53.305220872826723</v>
      </c>
      <c r="AY4" s="4">
        <f>INDEX(LINEST(AI4:AI7,$N4:$N7,1),1)</f>
        <v>4.0337126763992917</v>
      </c>
      <c r="AZ4" s="4">
        <f>INDEX(LINEST(AI4:AI7,$N4:$N7,1),2)</f>
        <v>-11.463052924421383</v>
      </c>
      <c r="BA4" s="4">
        <f>INDEX(LINEST(AJ4:AJ7,$N4:$N7,1),1)</f>
        <v>2.9000198663722574</v>
      </c>
      <c r="BB4" s="4">
        <f>INDEX(LINEST(AJ4:AJ7,$N4:$N7,1),2)</f>
        <v>-0.99444028649772775</v>
      </c>
    </row>
    <row r="5" spans="1:54" x14ac:dyDescent="0.25">
      <c r="B5" s="7">
        <v>100</v>
      </c>
      <c r="C5" s="7">
        <v>800</v>
      </c>
      <c r="D5" s="7">
        <v>43</v>
      </c>
      <c r="E5" s="7">
        <v>34</v>
      </c>
      <c r="F5" s="7">
        <v>31</v>
      </c>
      <c r="G5" s="7">
        <v>22</v>
      </c>
      <c r="H5" s="7">
        <v>17</v>
      </c>
      <c r="I5" s="7">
        <v>15.5</v>
      </c>
      <c r="J5" s="7">
        <v>18.5</v>
      </c>
      <c r="K5" s="8">
        <f t="shared" si="0"/>
        <v>32.463154606150546</v>
      </c>
      <c r="L5" s="8">
        <f t="shared" si="1"/>
        <v>26.899383983572896</v>
      </c>
      <c r="N5" s="13">
        <f t="shared" ref="N5:N19" si="4">LN(C5)</f>
        <v>6.6846117276679271</v>
      </c>
      <c r="O5" s="14"/>
      <c r="P5" s="15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D5" s="8">
        <f t="shared" ref="AD5:AD7" si="5">O$4*$N5+P$4</f>
        <v>43.111324402972016</v>
      </c>
      <c r="AE5" s="8">
        <f t="shared" ref="AE5:AE7" si="6">Q$4*$N5+R$4</f>
        <v>36.132101930246051</v>
      </c>
      <c r="AF5" s="8">
        <f t="shared" ref="AF5:AF7" si="7">S$4*$N5+T$4</f>
        <v>31.821478117248645</v>
      </c>
      <c r="AG5" s="8">
        <f t="shared" ref="AG5:AG7" si="8">U$4*$N5+V$4</f>
        <v>24.842115133666724</v>
      </c>
      <c r="AH5" s="8">
        <f t="shared" ref="AH5:AH7" si="9">W$4*$N5+X$4</f>
        <v>17.931021221948555</v>
      </c>
      <c r="AI5" s="8">
        <f t="shared" ref="AI5:AI7" si="10">Y$4*$N5+Z$4</f>
        <v>15.5007501382801</v>
      </c>
      <c r="AJ5" s="8">
        <f t="shared" ref="AJ5:AJ7" si="11">AA$4*$N5+AB$4</f>
        <v>18.391066522724238</v>
      </c>
      <c r="AK5" s="8">
        <f t="shared" si="2"/>
        <v>33.583364526115844</v>
      </c>
      <c r="AL5" s="8">
        <f t="shared" si="3"/>
        <v>27.74279067479327</v>
      </c>
      <c r="AN5">
        <f>B8</f>
        <v>200</v>
      </c>
      <c r="AO5" s="3">
        <f>O8</f>
        <v>15.581583014101962</v>
      </c>
      <c r="AP5" s="3">
        <f t="shared" ref="AP5:BB5" si="12">P8</f>
        <v>-59.335354434448703</v>
      </c>
      <c r="AQ5" s="3">
        <f t="shared" si="12"/>
        <v>14.511344954737556</v>
      </c>
      <c r="AR5" s="3">
        <f t="shared" si="12"/>
        <v>-58.798765918111528</v>
      </c>
      <c r="AS5" s="3">
        <f t="shared" si="12"/>
        <v>16.329881138869137</v>
      </c>
      <c r="AT5" s="3">
        <f t="shared" si="12"/>
        <v>-76.430053202649191</v>
      </c>
      <c r="AU5" s="3">
        <f t="shared" si="12"/>
        <v>8.3893652873958064</v>
      </c>
      <c r="AV5" s="3">
        <f t="shared" si="12"/>
        <v>-28.367995596979384</v>
      </c>
      <c r="AW5" s="3">
        <f t="shared" si="12"/>
        <v>9.2011181628256047</v>
      </c>
      <c r="AX5" s="3">
        <f t="shared" si="12"/>
        <v>-41.394718486766344</v>
      </c>
      <c r="AY5" s="3">
        <f t="shared" si="12"/>
        <v>6.9971872934341688</v>
      </c>
      <c r="AZ5" s="3">
        <f t="shared" si="12"/>
        <v>-29.389517332505555</v>
      </c>
      <c r="BA5" s="3">
        <f t="shared" si="12"/>
        <v>4.6980742980487964</v>
      </c>
      <c r="BB5" s="3">
        <f t="shared" si="12"/>
        <v>-11.986279995865054</v>
      </c>
    </row>
    <row r="6" spans="1:54" x14ac:dyDescent="0.25">
      <c r="B6" s="7">
        <v>100</v>
      </c>
      <c r="C6" s="7">
        <v>1000</v>
      </c>
      <c r="D6" s="7">
        <v>46</v>
      </c>
      <c r="E6" s="7">
        <v>40</v>
      </c>
      <c r="F6" s="7">
        <v>35</v>
      </c>
      <c r="G6" s="7">
        <v>27</v>
      </c>
      <c r="H6" s="7">
        <v>19</v>
      </c>
      <c r="I6" s="7">
        <v>16</v>
      </c>
      <c r="J6" s="7">
        <v>19</v>
      </c>
      <c r="K6" s="8">
        <f t="shared" si="0"/>
        <v>36.617049071434579</v>
      </c>
      <c r="L6" s="8">
        <f t="shared" si="1"/>
        <v>31.006160164271048</v>
      </c>
      <c r="N6" s="13">
        <f t="shared" si="4"/>
        <v>6.9077552789821368</v>
      </c>
      <c r="O6" s="17"/>
      <c r="P6" s="18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D6" s="8">
        <f t="shared" si="5"/>
        <v>46.51641535152001</v>
      </c>
      <c r="AE6" s="8">
        <f t="shared" si="6"/>
        <v>39.49973310001289</v>
      </c>
      <c r="AF6" s="8">
        <f t="shared" si="7"/>
        <v>35.298407886112528</v>
      </c>
      <c r="AG6" s="8">
        <f t="shared" si="8"/>
        <v>26.92966435811605</v>
      </c>
      <c r="AH6" s="8">
        <f t="shared" si="9"/>
        <v>20.309006464907839</v>
      </c>
      <c r="AI6" s="8">
        <f t="shared" si="10"/>
        <v>16.400847109872984</v>
      </c>
      <c r="AJ6" s="8">
        <f t="shared" si="11"/>
        <v>19.038187254588305</v>
      </c>
      <c r="AK6" s="8">
        <f t="shared" si="2"/>
        <v>36.72457235620486</v>
      </c>
      <c r="AL6" s="8">
        <f t="shared" si="3"/>
        <v>31.312533763975903</v>
      </c>
      <c r="AN6">
        <f>B12</f>
        <v>500</v>
      </c>
      <c r="AO6" s="3">
        <f>O12</f>
        <v>15.028315322606776</v>
      </c>
      <c r="AP6" s="3">
        <f t="shared" ref="AP6:BB6" si="13">P12</f>
        <v>-49.818497171211959</v>
      </c>
      <c r="AQ6" s="3">
        <f t="shared" si="13"/>
        <v>15.001157895570122</v>
      </c>
      <c r="AR6" s="3">
        <f t="shared" si="13"/>
        <v>-56.383599059761821</v>
      </c>
      <c r="AS6" s="3">
        <f t="shared" si="13"/>
        <v>14.38443545341231</v>
      </c>
      <c r="AT6" s="3">
        <f t="shared" si="13"/>
        <v>-55.934717674938611</v>
      </c>
      <c r="AU6" s="3">
        <f t="shared" si="13"/>
        <v>10.529841406124625</v>
      </c>
      <c r="AV6" s="3">
        <f t="shared" si="13"/>
        <v>-37.441172629653749</v>
      </c>
      <c r="AW6" s="3">
        <f t="shared" si="13"/>
        <v>9.0742086615003625</v>
      </c>
      <c r="AX6" s="3">
        <f t="shared" si="13"/>
        <v>-34.530670243593448</v>
      </c>
      <c r="AY6" s="3">
        <f t="shared" si="13"/>
        <v>10.720205658112492</v>
      </c>
      <c r="AZ6" s="3">
        <f t="shared" si="13"/>
        <v>-50.237244994413132</v>
      </c>
      <c r="BA6" s="3">
        <f t="shared" si="13"/>
        <v>7.1875515454220364</v>
      </c>
      <c r="BB6" s="3">
        <f t="shared" si="13"/>
        <v>-23.18558969726493</v>
      </c>
    </row>
    <row r="7" spans="1:54" x14ac:dyDescent="0.25">
      <c r="B7" s="7">
        <v>100</v>
      </c>
      <c r="C7" s="7">
        <v>1400</v>
      </c>
      <c r="D7" s="7">
        <v>52</v>
      </c>
      <c r="E7" s="7">
        <v>45</v>
      </c>
      <c r="F7" s="7">
        <v>41</v>
      </c>
      <c r="G7" s="7">
        <v>31</v>
      </c>
      <c r="H7" s="7">
        <v>25</v>
      </c>
      <c r="I7" s="7">
        <v>18</v>
      </c>
      <c r="J7" s="7">
        <v>20</v>
      </c>
      <c r="K7" s="8">
        <f t="shared" si="0"/>
        <v>42.072049215010082</v>
      </c>
      <c r="L7" s="8">
        <f t="shared" si="1"/>
        <v>37.16632443531828</v>
      </c>
      <c r="N7" s="13">
        <f t="shared" si="4"/>
        <v>7.2442275156033498</v>
      </c>
      <c r="O7" s="20"/>
      <c r="P7" s="21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D7" s="8">
        <f t="shared" si="5"/>
        <v>51.650861588522375</v>
      </c>
      <c r="AE7" s="8">
        <f t="shared" si="6"/>
        <v>44.577694731138934</v>
      </c>
      <c r="AF7" s="8">
        <f t="shared" si="7"/>
        <v>40.541177972966508</v>
      </c>
      <c r="AG7" s="8">
        <f t="shared" si="8"/>
        <v>30.077424409753341</v>
      </c>
      <c r="AH7" s="8">
        <f t="shared" si="9"/>
        <v>23.894707277852646</v>
      </c>
      <c r="AI7" s="8">
        <f t="shared" si="10"/>
        <v>17.758079435988392</v>
      </c>
      <c r="AJ7" s="8">
        <f t="shared" si="11"/>
        <v>20.013963425272529</v>
      </c>
      <c r="AK7" s="8">
        <f t="shared" si="2"/>
        <v>41.60356833575382</v>
      </c>
      <c r="AL7" s="8">
        <f t="shared" si="3"/>
        <v>36.69525459236808</v>
      </c>
      <c r="AN7">
        <f>B16</f>
        <v>750</v>
      </c>
      <c r="AO7" s="3">
        <f>O16</f>
        <v>13.958077263242366</v>
      </c>
      <c r="AP7" s="3">
        <f t="shared" ref="AP7:BB7" si="14">P16</f>
        <v>-41.281908654874769</v>
      </c>
      <c r="AQ7" s="3">
        <f t="shared" si="14"/>
        <v>14.189405020140326</v>
      </c>
      <c r="AR7" s="3">
        <f t="shared" si="14"/>
        <v>-48.356876169974868</v>
      </c>
      <c r="AS7" s="3">
        <f t="shared" si="14"/>
        <v>12.73377227551606</v>
      </c>
      <c r="AT7" s="3">
        <f t="shared" si="14"/>
        <v>-43.446373783914538</v>
      </c>
      <c r="AU7" s="3">
        <f t="shared" si="14"/>
        <v>10.466386655461999</v>
      </c>
      <c r="AV7" s="3">
        <f t="shared" si="14"/>
        <v>-34.50914850806727</v>
      </c>
      <c r="AW7" s="3">
        <f t="shared" si="14"/>
        <v>11.278139530891798</v>
      </c>
      <c r="AX7" s="3">
        <f t="shared" si="14"/>
        <v>-47.535871397854237</v>
      </c>
      <c r="AY7" s="3">
        <f t="shared" si="14"/>
        <v>7.514157661303388</v>
      </c>
      <c r="AZ7" s="3">
        <f t="shared" si="14"/>
        <v>-25.40924858560598</v>
      </c>
      <c r="BA7" s="3">
        <f t="shared" si="14"/>
        <v>6.3010982964533486</v>
      </c>
      <c r="BB7" s="3">
        <f t="shared" si="14"/>
        <v>-14.40027820026863</v>
      </c>
    </row>
    <row r="8" spans="1:54" x14ac:dyDescent="0.25">
      <c r="B8" s="7">
        <v>200</v>
      </c>
      <c r="C8" s="7">
        <v>600</v>
      </c>
      <c r="D8" s="7">
        <v>41</v>
      </c>
      <c r="E8" s="7">
        <v>35</v>
      </c>
      <c r="F8" s="7">
        <v>28</v>
      </c>
      <c r="G8" s="7">
        <v>26</v>
      </c>
      <c r="H8" s="7">
        <v>18</v>
      </c>
      <c r="I8" s="7">
        <v>16</v>
      </c>
      <c r="J8" s="7">
        <v>18</v>
      </c>
      <c r="K8" s="8">
        <f t="shared" si="0"/>
        <v>32.11633245653794</v>
      </c>
      <c r="L8" s="8">
        <f t="shared" si="1"/>
        <v>26</v>
      </c>
      <c r="N8" s="13">
        <f t="shared" si="4"/>
        <v>6.3969296552161463</v>
      </c>
      <c r="O8" s="13">
        <f>INDEX(LINEST(D8:D11,$N8:$N11,1),1)</f>
        <v>15.581583014101962</v>
      </c>
      <c r="P8" s="13">
        <f>INDEX(LINEST(D8:D11,$N8:$N11,1),2)</f>
        <v>-59.335354434448703</v>
      </c>
      <c r="Q8" s="13">
        <f>INDEX(LINEST(E8:E11,$N8:$N11,1),1)</f>
        <v>14.511344954737556</v>
      </c>
      <c r="R8" s="13">
        <f>INDEX(LINEST(E8:E11,$N8:$N11,1),2)</f>
        <v>-58.798765918111528</v>
      </c>
      <c r="S8" s="13">
        <f>INDEX(LINEST(F8:F11,$N8:$N11,1),1)</f>
        <v>16.329881138869137</v>
      </c>
      <c r="T8" s="13">
        <f>INDEX(LINEST(F8:F11,$N8:$N11,1),2)</f>
        <v>-76.430053202649191</v>
      </c>
      <c r="U8" s="13">
        <f>INDEX(LINEST(G8:G11,$N8:$N11,1),1)</f>
        <v>8.3893652873958064</v>
      </c>
      <c r="V8" s="13">
        <f>INDEX(LINEST(G8:G11,$N8:$N11,1),2)</f>
        <v>-28.367995596979384</v>
      </c>
      <c r="W8" s="13">
        <f>INDEX(LINEST(H8:H11,$N8:$N11,1),1)</f>
        <v>9.2011181628256047</v>
      </c>
      <c r="X8" s="13">
        <f>INDEX(LINEST(H8:H11,$N8:$N11,1),2)</f>
        <v>-41.394718486766344</v>
      </c>
      <c r="Y8" s="13">
        <f>INDEX(LINEST(I8:I11,$N8:$N11,1),1)</f>
        <v>6.9971872934341688</v>
      </c>
      <c r="Z8" s="13">
        <f>INDEX(LINEST(I8:I11,$N8:$N11,1),2)</f>
        <v>-29.389517332505555</v>
      </c>
      <c r="AA8" s="13">
        <f>INDEX(LINEST(J8:J11,$N8:$N11,1),1)</f>
        <v>4.6980742980487964</v>
      </c>
      <c r="AB8" s="13">
        <f>INDEX(LINEST(J8:J11,$N8:$N11,1),2)</f>
        <v>-11.986279995865054</v>
      </c>
      <c r="AD8" s="8">
        <f>O$8*$N8+P$8</f>
        <v>40.338936023672332</v>
      </c>
      <c r="AE8" s="8">
        <f>Q$8*$N8+R$8</f>
        <v>34.029286959920356</v>
      </c>
      <c r="AF8" s="8">
        <f>S$8*$N8+T$8</f>
        <v>28.031047720737604</v>
      </c>
      <c r="AG8" s="8">
        <f>U$8*$N8+V$8</f>
        <v>25.298183998403779</v>
      </c>
      <c r="AH8" s="8">
        <f>W$8*$N8+X$8</f>
        <v>17.464187150160676</v>
      </c>
      <c r="AI8" s="8">
        <f>Y$8*$N8+Z$8</f>
        <v>15.370997567965084</v>
      </c>
      <c r="AJ8" s="8">
        <f>AA$8*$N8+AB$8</f>
        <v>18.066970803732072</v>
      </c>
      <c r="AK8" s="8">
        <f t="shared" si="2"/>
        <v>31.534993708142601</v>
      </c>
      <c r="AL8" s="8">
        <f t="shared" si="3"/>
        <v>25.307738644400068</v>
      </c>
    </row>
    <row r="9" spans="1:54" x14ac:dyDescent="0.25">
      <c r="B9" s="7">
        <v>200</v>
      </c>
      <c r="C9" s="7">
        <v>800</v>
      </c>
      <c r="D9" s="7">
        <v>44</v>
      </c>
      <c r="E9" s="7">
        <v>37</v>
      </c>
      <c r="F9" s="7">
        <v>33</v>
      </c>
      <c r="G9" s="7">
        <v>27</v>
      </c>
      <c r="H9" s="7">
        <v>20</v>
      </c>
      <c r="I9" s="7">
        <v>17</v>
      </c>
      <c r="J9" s="7">
        <v>19.5</v>
      </c>
      <c r="K9" s="8">
        <f t="shared" si="0"/>
        <v>34.812577341868597</v>
      </c>
      <c r="L9" s="8">
        <f t="shared" si="1"/>
        <v>28.95277207392197</v>
      </c>
      <c r="N9" s="13">
        <f t="shared" si="4"/>
        <v>6.6846117276679271</v>
      </c>
      <c r="O9" s="14"/>
      <c r="P9" s="15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D9" s="8">
        <f t="shared" ref="AD9:AD11" si="15">O$8*$N9+P$8</f>
        <v>44.821478117248645</v>
      </c>
      <c r="AE9" s="8">
        <f t="shared" ref="AE9:AE11" si="16">Q$8*$N9+R$8</f>
        <v>38.203940750561941</v>
      </c>
      <c r="AF9" s="8">
        <f t="shared" ref="AF9:AF11" si="17">S$8*$N9+T$8</f>
        <v>32.728861769658721</v>
      </c>
      <c r="AG9" s="8">
        <f t="shared" ref="AG9:AG11" si="18">U$8*$N9+V$8</f>
        <v>27.711653990836837</v>
      </c>
      <c r="AH9" s="8">
        <f t="shared" ref="AH9:AH11" si="19">W$8*$N9+X$8</f>
        <v>20.111183892116067</v>
      </c>
      <c r="AI9" s="8">
        <f t="shared" ref="AI9:AI11" si="20">Y$8*$N9+Z$8</f>
        <v>17.383962909873489</v>
      </c>
      <c r="AJ9" s="8">
        <f t="shared" ref="AJ9:AJ11" si="21">AA$8*$N9+AB$8</f>
        <v>19.418522554327193</v>
      </c>
      <c r="AK9" s="8">
        <f t="shared" si="2"/>
        <v>35.337102068013067</v>
      </c>
      <c r="AL9" s="8">
        <f t="shared" si="3"/>
        <v>28.674396067411418</v>
      </c>
      <c r="AN9" t="s">
        <v>30</v>
      </c>
    </row>
    <row r="10" spans="1:54" x14ac:dyDescent="0.25">
      <c r="B10" s="7">
        <v>200</v>
      </c>
      <c r="C10" s="7">
        <v>1000</v>
      </c>
      <c r="D10" s="7">
        <v>48</v>
      </c>
      <c r="E10" s="7">
        <v>41</v>
      </c>
      <c r="F10" s="7">
        <v>36</v>
      </c>
      <c r="G10" s="7">
        <v>29</v>
      </c>
      <c r="H10" s="7">
        <v>21</v>
      </c>
      <c r="I10" s="7">
        <v>18</v>
      </c>
      <c r="J10" s="7">
        <v>20.5</v>
      </c>
      <c r="K10" s="8">
        <f t="shared" si="0"/>
        <v>38.006410888988668</v>
      </c>
      <c r="L10" s="8">
        <f t="shared" si="1"/>
        <v>32.032854209445588</v>
      </c>
      <c r="N10" s="13">
        <f t="shared" si="4"/>
        <v>6.9077552789821368</v>
      </c>
      <c r="O10" s="17"/>
      <c r="P10" s="18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D10" s="8">
        <f t="shared" si="15"/>
        <v>48.298407886112528</v>
      </c>
      <c r="AE10" s="8">
        <f t="shared" si="16"/>
        <v>41.442053798107622</v>
      </c>
      <c r="AF10" s="8">
        <f t="shared" si="17"/>
        <v>36.372769439524916</v>
      </c>
      <c r="AG10" s="8">
        <f t="shared" si="18"/>
        <v>29.583686754338487</v>
      </c>
      <c r="AH10" s="8">
        <f t="shared" si="19"/>
        <v>22.164354075030644</v>
      </c>
      <c r="AI10" s="8">
        <f t="shared" si="20"/>
        <v>18.945340131741055</v>
      </c>
      <c r="AJ10" s="8">
        <f t="shared" si="21"/>
        <v>20.466867537531819</v>
      </c>
      <c r="AK10" s="8">
        <f t="shared" si="2"/>
        <v>38.432315422977915</v>
      </c>
      <c r="AL10" s="8">
        <f t="shared" si="3"/>
        <v>32.415574373228864</v>
      </c>
      <c r="AN10">
        <f>selection!C3</f>
        <v>200</v>
      </c>
    </row>
    <row r="11" spans="1:54" x14ac:dyDescent="0.25">
      <c r="B11" s="7">
        <v>200</v>
      </c>
      <c r="C11" s="7">
        <v>1400</v>
      </c>
      <c r="D11" s="7">
        <v>54</v>
      </c>
      <c r="E11" s="7">
        <v>47</v>
      </c>
      <c r="F11" s="7">
        <v>42</v>
      </c>
      <c r="G11" s="7">
        <v>33</v>
      </c>
      <c r="H11" s="7">
        <v>26</v>
      </c>
      <c r="I11" s="7">
        <v>22</v>
      </c>
      <c r="J11" s="7">
        <v>22</v>
      </c>
      <c r="K11" s="8">
        <f t="shared" si="0"/>
        <v>43.71301733618067</v>
      </c>
      <c r="L11" s="8">
        <f t="shared" si="1"/>
        <v>38.193018480492817</v>
      </c>
      <c r="N11" s="13">
        <f t="shared" si="4"/>
        <v>7.2442275156033498</v>
      </c>
      <c r="O11" s="20"/>
      <c r="P11" s="21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D11" s="8">
        <f t="shared" si="15"/>
        <v>53.541177972966508</v>
      </c>
      <c r="AE11" s="8">
        <f t="shared" si="16"/>
        <v>46.324718491410124</v>
      </c>
      <c r="AF11" s="8">
        <f t="shared" si="17"/>
        <v>41.867321070078773</v>
      </c>
      <c r="AG11" s="8">
        <f t="shared" si="18"/>
        <v>32.406475256420919</v>
      </c>
      <c r="AH11" s="8">
        <f t="shared" si="19"/>
        <v>25.260274882692649</v>
      </c>
      <c r="AI11" s="8">
        <f t="shared" si="20"/>
        <v>21.299699390420379</v>
      </c>
      <c r="AJ11" s="8">
        <f t="shared" si="21"/>
        <v>22.04763910440893</v>
      </c>
      <c r="AK11" s="8">
        <f t="shared" si="2"/>
        <v>43.284722920831548</v>
      </c>
      <c r="AL11" s="8">
        <f t="shared" si="3"/>
        <v>38.056797813222566</v>
      </c>
    </row>
    <row r="12" spans="1:54" x14ac:dyDescent="0.25">
      <c r="B12" s="7">
        <v>500</v>
      </c>
      <c r="C12" s="7">
        <v>600</v>
      </c>
      <c r="D12" s="7">
        <v>47</v>
      </c>
      <c r="E12" s="7">
        <v>40</v>
      </c>
      <c r="F12" s="7">
        <v>36</v>
      </c>
      <c r="G12" s="7">
        <v>30</v>
      </c>
      <c r="H12" s="7">
        <v>23</v>
      </c>
      <c r="I12" s="7">
        <v>20</v>
      </c>
      <c r="J12" s="7">
        <v>25</v>
      </c>
      <c r="K12" s="8">
        <f t="shared" si="0"/>
        <v>37.889107042426971</v>
      </c>
      <c r="L12" s="8">
        <f t="shared" si="1"/>
        <v>32.038834951456309</v>
      </c>
      <c r="N12" s="13">
        <f t="shared" si="4"/>
        <v>6.3969296552161463</v>
      </c>
      <c r="O12" s="13">
        <f>INDEX(LINEST(D12:D15,$N12:$N15,1),1)</f>
        <v>15.028315322606776</v>
      </c>
      <c r="P12" s="13">
        <f>INDEX(LINEST(D12:D15,$N12:$N15,1),2)</f>
        <v>-49.818497171211959</v>
      </c>
      <c r="Q12" s="13">
        <f>INDEX(LINEST(E12:E15,$N12:$N15,1),1)</f>
        <v>15.001157895570122</v>
      </c>
      <c r="R12" s="13">
        <f>INDEX(LINEST(E12:E15,$N12:$N15,1),2)</f>
        <v>-56.383599059761821</v>
      </c>
      <c r="S12" s="13">
        <f>INDEX(LINEST(F12:F15,$N12:$N15,1),1)</f>
        <v>14.38443545341231</v>
      </c>
      <c r="T12" s="13">
        <f>INDEX(LINEST(F12:F15,$N12:$N15,1),2)</f>
        <v>-55.934717674938611</v>
      </c>
      <c r="U12" s="13">
        <f>INDEX(LINEST(G12:G15,$N12:$N15,1),1)</f>
        <v>10.529841406124625</v>
      </c>
      <c r="V12" s="13">
        <f>INDEX(LINEST(G12:G15,$N12:$N15,1),2)</f>
        <v>-37.441172629653749</v>
      </c>
      <c r="W12" s="13">
        <f>INDEX(LINEST(H12:H15,$N12:$N15,1),1)</f>
        <v>9.0742086615003625</v>
      </c>
      <c r="X12" s="13">
        <f>INDEX(LINEST(H12:H15,$N12:$N15,1),2)</f>
        <v>-34.530670243593448</v>
      </c>
      <c r="Y12" s="13">
        <f>INDEX(LINEST(I12:I15,$N12:$N15,1),1)</f>
        <v>10.720205658112492</v>
      </c>
      <c r="Z12" s="13">
        <f>INDEX(LINEST(I12:I15,$N12:$N15,1),2)</f>
        <v>-50.237244994413132</v>
      </c>
      <c r="AA12" s="13">
        <f>INDEX(LINEST(J12:J15,$N12:$N15,1),1)</f>
        <v>7.1875515454220364</v>
      </c>
      <c r="AB12" s="13">
        <f>INDEX(LINEST(J12:J15,$N12:$N15,1),2)</f>
        <v>-23.18558969726493</v>
      </c>
      <c r="AD12" s="8">
        <f>O$12*$N12+P$12</f>
        <v>46.316578783910529</v>
      </c>
      <c r="AE12" s="8">
        <f>Q$12*$N12+R$12</f>
        <v>39.577752744990534</v>
      </c>
      <c r="AF12" s="8">
        <f>S$12*$N12+T$12</f>
        <v>36.081504050537106</v>
      </c>
      <c r="AG12" s="8">
        <f>U$12*$N12+V$12</f>
        <v>29.917482125907753</v>
      </c>
      <c r="AH12" s="8">
        <f>W$12*$N12+X$12</f>
        <v>23.516404240777433</v>
      </c>
      <c r="AI12" s="8">
        <f>Y$12*$N12+Z$12</f>
        <v>18.339156489982599</v>
      </c>
      <c r="AJ12" s="8">
        <f>AA$12*$N12+AB$12</f>
        <v>22.792671932039937</v>
      </c>
      <c r="AK12" s="8">
        <f t="shared" si="2"/>
        <v>37.601319069777375</v>
      </c>
      <c r="AL12" s="8">
        <f t="shared" si="3"/>
        <v>32.116533932789636</v>
      </c>
      <c r="AN12">
        <f>INDEX(AN4:AN7,MATCH(AN10,AN4:AN7,1))</f>
        <v>200</v>
      </c>
      <c r="AO12">
        <f>VLOOKUP($AN12,$AN$4:$BB$7,2)</f>
        <v>15.581583014101962</v>
      </c>
      <c r="AP12">
        <f>VLOOKUP($AN12,$AN$4:$BB$7,3)</f>
        <v>-59.335354434448703</v>
      </c>
      <c r="AQ12">
        <f>VLOOKUP($AN12,$AN$4:$BB$7,4)</f>
        <v>14.511344954737556</v>
      </c>
      <c r="AR12">
        <f>VLOOKUP($AN12,$AN$4:$BB$7,5)</f>
        <v>-58.798765918111528</v>
      </c>
      <c r="AS12">
        <f>VLOOKUP($AN12,$AN$4:$BB$7,6)</f>
        <v>16.329881138869137</v>
      </c>
      <c r="AT12">
        <f>VLOOKUP($AN12,$AN$4:$BB$7,7)</f>
        <v>-76.430053202649191</v>
      </c>
      <c r="AU12">
        <f>VLOOKUP($AN12,$AN$4:$BB$7,8)</f>
        <v>8.3893652873958064</v>
      </c>
      <c r="AV12">
        <f>VLOOKUP($AN12,$AN$4:$BB$7,9)</f>
        <v>-28.367995596979384</v>
      </c>
      <c r="AW12">
        <f>VLOOKUP($AN12,$AN$4:$BB$7,10)</f>
        <v>9.2011181628256047</v>
      </c>
      <c r="AX12">
        <f>VLOOKUP($AN12,$AN$4:$BB$7,11)</f>
        <v>-41.394718486766344</v>
      </c>
      <c r="AY12">
        <f>VLOOKUP($AN12,$AN$4:$BB$7,12)</f>
        <v>6.9971872934341688</v>
      </c>
      <c r="AZ12">
        <f>VLOOKUP($AN12,$AN$4:$BB$7,13)</f>
        <v>-29.389517332505555</v>
      </c>
      <c r="BA12">
        <f>VLOOKUP($AN12,$AN$4:$BB$7,14)</f>
        <v>4.6980742980487964</v>
      </c>
      <c r="BB12">
        <f>VLOOKUP($AN12,$AN$4:$BB$7,15)</f>
        <v>-11.986279995865054</v>
      </c>
    </row>
    <row r="13" spans="1:54" x14ac:dyDescent="0.25">
      <c r="B13" s="7">
        <v>500</v>
      </c>
      <c r="C13" s="7">
        <v>800</v>
      </c>
      <c r="D13" s="7">
        <v>49</v>
      </c>
      <c r="E13" s="7">
        <v>44</v>
      </c>
      <c r="F13" s="7">
        <v>40</v>
      </c>
      <c r="G13" s="7">
        <v>33</v>
      </c>
      <c r="H13" s="7">
        <v>27</v>
      </c>
      <c r="I13" s="7">
        <v>20</v>
      </c>
      <c r="J13" s="7">
        <v>23</v>
      </c>
      <c r="K13" s="8">
        <f t="shared" si="0"/>
        <v>41.186034294605633</v>
      </c>
      <c r="L13" s="8">
        <f t="shared" si="1"/>
        <v>36.139630390143743</v>
      </c>
      <c r="N13" s="13">
        <f t="shared" si="4"/>
        <v>6.6846117276679271</v>
      </c>
      <c r="O13" s="14"/>
      <c r="P13" s="15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D13" s="8">
        <f t="shared" ref="AD13:AD15" si="22">O$12*$N13+P$12</f>
        <v>50.639955681376904</v>
      </c>
      <c r="AE13" s="8">
        <f t="shared" ref="AE13:AE15" si="23">Q$12*$N13+R$12</f>
        <v>43.893316937564535</v>
      </c>
      <c r="AF13" s="8">
        <f t="shared" ref="AF13:AF15" si="24">S$12*$N13+T$12</f>
        <v>40.219648252823632</v>
      </c>
      <c r="AG13" s="8">
        <f t="shared" ref="AG13:AG15" si="25">U$12*$N13+V$12</f>
        <v>32.94672872421026</v>
      </c>
      <c r="AH13" s="8">
        <f t="shared" ref="AH13:AH15" si="26">W$12*$N13+X$12</f>
        <v>26.126891394377758</v>
      </c>
      <c r="AI13" s="8">
        <f t="shared" ref="AI13:AI15" si="27">Y$12*$N13+Z$12</f>
        <v>21.423167470817702</v>
      </c>
      <c r="AJ13" s="8">
        <f t="shared" ref="AJ13:AJ15" si="28">AA$12*$N13+AB$12</f>
        <v>24.860401656480946</v>
      </c>
      <c r="AK13" s="8">
        <f t="shared" si="2"/>
        <v>41.518594138246726</v>
      </c>
      <c r="AL13" s="8">
        <f t="shared" si="3"/>
        <v>36.365141943350757</v>
      </c>
      <c r="AN13">
        <f>INDEX(AN4:AN7,MATCH(AN10,AN4:AN7,1)+1)</f>
        <v>500</v>
      </c>
      <c r="AO13">
        <f>VLOOKUP($AN13,$AN$4:$BB$7,2)</f>
        <v>15.028315322606776</v>
      </c>
      <c r="AP13">
        <f>VLOOKUP($AN13,$AN$4:$BB$7,3)</f>
        <v>-49.818497171211959</v>
      </c>
      <c r="AQ13">
        <f>VLOOKUP($AN13,$AN$4:$BB$7,4)</f>
        <v>15.001157895570122</v>
      </c>
      <c r="AR13">
        <f>VLOOKUP($AN13,$AN$4:$BB$7,5)</f>
        <v>-56.383599059761821</v>
      </c>
      <c r="AS13">
        <f>VLOOKUP($AN13,$AN$4:$BB$7,6)</f>
        <v>14.38443545341231</v>
      </c>
      <c r="AT13">
        <f>VLOOKUP($AN13,$AN$4:$BB$7,7)</f>
        <v>-55.934717674938611</v>
      </c>
      <c r="AU13">
        <f>VLOOKUP($AN13,$AN$4:$BB$7,8)</f>
        <v>10.529841406124625</v>
      </c>
      <c r="AV13">
        <f>VLOOKUP($AN13,$AN$4:$BB$7,9)</f>
        <v>-37.441172629653749</v>
      </c>
      <c r="AW13">
        <f>VLOOKUP($AN13,$AN$4:$BB$7,10)</f>
        <v>9.0742086615003625</v>
      </c>
      <c r="AX13">
        <f>VLOOKUP($AN13,$AN$4:$BB$7,11)</f>
        <v>-34.530670243593448</v>
      </c>
      <c r="AY13">
        <f>VLOOKUP($AN13,$AN$4:$BB$7,12)</f>
        <v>10.720205658112492</v>
      </c>
      <c r="AZ13">
        <f>VLOOKUP($AN13,$AN$4:$BB$7,13)</f>
        <v>-50.237244994413132</v>
      </c>
      <c r="BA13">
        <f>VLOOKUP($AN13,$AN$4:$BB$7,14)</f>
        <v>7.1875515454220364</v>
      </c>
      <c r="BB13">
        <f>VLOOKUP($AN13,$AN$4:$BB$7,15)</f>
        <v>-23.18558969726493</v>
      </c>
    </row>
    <row r="14" spans="1:54" x14ac:dyDescent="0.25">
      <c r="B14" s="7">
        <v>500</v>
      </c>
      <c r="C14" s="7">
        <v>1000</v>
      </c>
      <c r="D14" s="7">
        <v>55</v>
      </c>
      <c r="E14" s="7">
        <v>46</v>
      </c>
      <c r="F14" s="7">
        <v>44</v>
      </c>
      <c r="G14" s="7">
        <v>35</v>
      </c>
      <c r="H14" s="7">
        <v>28</v>
      </c>
      <c r="I14" s="7">
        <v>22</v>
      </c>
      <c r="J14" s="7">
        <v>24</v>
      </c>
      <c r="K14" s="8">
        <f t="shared" si="0"/>
        <v>44.723040265320797</v>
      </c>
      <c r="L14" s="8">
        <f t="shared" si="1"/>
        <v>40.246406570841891</v>
      </c>
      <c r="N14" s="13">
        <f t="shared" si="4"/>
        <v>6.9077552789821368</v>
      </c>
      <c r="O14" s="17"/>
      <c r="P14" s="18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D14" s="8">
        <f t="shared" si="22"/>
        <v>53.993427332733134</v>
      </c>
      <c r="AE14" s="8">
        <f t="shared" si="23"/>
        <v>47.240728584207247</v>
      </c>
      <c r="AF14" s="8">
        <f t="shared" si="24"/>
        <v>43.429442263548083</v>
      </c>
      <c r="AG14" s="8">
        <f t="shared" si="25"/>
        <v>35.296394930348313</v>
      </c>
      <c r="AH14" s="8">
        <f t="shared" si="26"/>
        <v>28.151742540471112</v>
      </c>
      <c r="AI14" s="8">
        <f t="shared" si="27"/>
        <v>23.815312232187608</v>
      </c>
      <c r="AJ14" s="8">
        <f t="shared" si="28"/>
        <v>26.464257433580357</v>
      </c>
      <c r="AK14" s="8">
        <f t="shared" si="2"/>
        <v>44.609832495965136</v>
      </c>
      <c r="AL14" s="8">
        <f t="shared" si="3"/>
        <v>39.660618340398443</v>
      </c>
      <c r="AN14" s="24">
        <f>AN10</f>
        <v>200</v>
      </c>
      <c r="AO14" s="23">
        <f>IF($AN$10=100,AO12,IF($AN$10=750,AO12,FORECAST($AN$14,AO12:AO13,$AN$12:$AN$13)))</f>
        <v>15.581583014101962</v>
      </c>
      <c r="AP14" s="23">
        <f t="shared" ref="AP14:BB14" si="29">IF($AN$10=100,AP12,IF($AN$10=750,AP12,FORECAST($AN$14,AP12:AP13,$AN$12:$AN$13)))</f>
        <v>-59.33535443444871</v>
      </c>
      <c r="AQ14" s="23">
        <f t="shared" si="29"/>
        <v>14.511344954737556</v>
      </c>
      <c r="AR14" s="23">
        <f t="shared" si="29"/>
        <v>-58.798765918111528</v>
      </c>
      <c r="AS14" s="23">
        <f t="shared" si="29"/>
        <v>16.329881138869137</v>
      </c>
      <c r="AT14" s="23">
        <f t="shared" si="29"/>
        <v>-76.430053202649191</v>
      </c>
      <c r="AU14" s="23">
        <f t="shared" si="29"/>
        <v>8.3893652873958047</v>
      </c>
      <c r="AV14" s="23">
        <f t="shared" si="29"/>
        <v>-28.367995596979384</v>
      </c>
      <c r="AW14" s="23">
        <f t="shared" si="29"/>
        <v>9.2011181628256047</v>
      </c>
      <c r="AX14" s="23">
        <f t="shared" si="29"/>
        <v>-41.394718486766351</v>
      </c>
      <c r="AY14" s="23">
        <f t="shared" si="29"/>
        <v>6.9971872934341688</v>
      </c>
      <c r="AZ14" s="23">
        <f t="shared" si="29"/>
        <v>-29.389517332505555</v>
      </c>
      <c r="BA14" s="23">
        <f t="shared" si="29"/>
        <v>4.6980742980487973</v>
      </c>
      <c r="BB14" s="23">
        <f t="shared" si="29"/>
        <v>-11.986279995865054</v>
      </c>
    </row>
    <row r="15" spans="1:54" x14ac:dyDescent="0.25">
      <c r="B15" s="7">
        <v>500</v>
      </c>
      <c r="C15" s="7">
        <v>1400</v>
      </c>
      <c r="D15" s="7">
        <v>59</v>
      </c>
      <c r="E15" s="7">
        <v>53</v>
      </c>
      <c r="F15" s="7">
        <v>48</v>
      </c>
      <c r="G15" s="7">
        <v>39</v>
      </c>
      <c r="H15" s="7">
        <v>31</v>
      </c>
      <c r="I15" s="7">
        <v>29</v>
      </c>
      <c r="J15" s="7">
        <v>31</v>
      </c>
      <c r="K15" s="8">
        <f t="shared" si="0"/>
        <v>49.485125130072376</v>
      </c>
      <c r="L15" s="8">
        <f t="shared" si="1"/>
        <v>44.353182751540047</v>
      </c>
      <c r="N15" s="13">
        <f t="shared" si="4"/>
        <v>7.2442275156033498</v>
      </c>
      <c r="O15" s="20"/>
      <c r="P15" s="21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D15" s="8">
        <f t="shared" si="22"/>
        <v>59.050038201979476</v>
      </c>
      <c r="AE15" s="8">
        <f t="shared" si="23"/>
        <v>52.288201733237699</v>
      </c>
      <c r="AF15" s="8">
        <f t="shared" si="24"/>
        <v>48.269405433091194</v>
      </c>
      <c r="AG15" s="8">
        <f t="shared" si="25"/>
        <v>38.83939421953373</v>
      </c>
      <c r="AH15" s="8">
        <f t="shared" si="26"/>
        <v>31.204961824373726</v>
      </c>
      <c r="AI15" s="8">
        <f t="shared" si="27"/>
        <v>27.422363807012104</v>
      </c>
      <c r="AJ15" s="8">
        <f t="shared" si="28"/>
        <v>28.882668977898767</v>
      </c>
      <c r="AK15" s="8">
        <f t="shared" si="2"/>
        <v>49.341222960668283</v>
      </c>
      <c r="AL15" s="8">
        <f t="shared" si="3"/>
        <v>44.629779705432441</v>
      </c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</row>
    <row r="16" spans="1:54" x14ac:dyDescent="0.25">
      <c r="B16" s="7">
        <v>750</v>
      </c>
      <c r="C16" s="7">
        <v>600</v>
      </c>
      <c r="D16" s="7">
        <v>49</v>
      </c>
      <c r="E16" s="7">
        <v>43</v>
      </c>
      <c r="F16" s="7">
        <v>38</v>
      </c>
      <c r="G16" s="7">
        <v>32</v>
      </c>
      <c r="H16" s="7">
        <v>24</v>
      </c>
      <c r="I16" s="7">
        <v>23</v>
      </c>
      <c r="J16" s="7">
        <v>26.5</v>
      </c>
      <c r="K16" s="8">
        <f t="shared" si="0"/>
        <v>40.102140575494957</v>
      </c>
      <c r="L16" s="8">
        <f t="shared" si="1"/>
        <v>34.086242299794662</v>
      </c>
      <c r="N16" s="13">
        <f t="shared" si="4"/>
        <v>6.3969296552161463</v>
      </c>
      <c r="O16" s="13">
        <f>INDEX(LINEST(D16:D19,$N16:$N19,1),1)</f>
        <v>13.958077263242366</v>
      </c>
      <c r="P16" s="13">
        <f>INDEX(LINEST(D16:D19,$N16:$N19,1),2)</f>
        <v>-41.281908654874769</v>
      </c>
      <c r="Q16" s="13">
        <f>INDEX(LINEST(E16:E19,$N16:$N19,1),1)</f>
        <v>14.189405020140326</v>
      </c>
      <c r="R16" s="13">
        <f>INDEX(LINEST(E16:E19,$N16:$N19,1),2)</f>
        <v>-48.356876169974868</v>
      </c>
      <c r="S16" s="13">
        <f>INDEX(LINEST(F16:F19,$N16:$N19,1),1)</f>
        <v>12.73377227551606</v>
      </c>
      <c r="T16" s="13">
        <f>INDEX(LINEST(F16:F19,$N16:$N19,1),2)</f>
        <v>-43.446373783914538</v>
      </c>
      <c r="U16" s="13">
        <f>INDEX(LINEST(G16:G19,$N16:$N19,1),1)</f>
        <v>10.466386655461999</v>
      </c>
      <c r="V16" s="13">
        <f>INDEX(LINEST(G16:G19,$N16:$N19,1),2)</f>
        <v>-34.50914850806727</v>
      </c>
      <c r="W16" s="13">
        <f>INDEX(LINEST(H16:H19,$N16:$N19,1),1)</f>
        <v>11.278139530891798</v>
      </c>
      <c r="X16" s="13">
        <f>INDEX(LINEST(H16:H19,$N16:$N19,1),2)</f>
        <v>-47.535871397854237</v>
      </c>
      <c r="Y16" s="13">
        <f>INDEX(LINEST(I16:I19,$N16:$N19,1),1)</f>
        <v>7.514157661303388</v>
      </c>
      <c r="Z16" s="13">
        <f>INDEX(LINEST(I16:I19,$N16:$N19,1),2)</f>
        <v>-25.40924858560598</v>
      </c>
      <c r="AA16" s="13">
        <f>INDEX(LINEST(J16:J19,$N16:$N19,1),1)</f>
        <v>6.3010982964533486</v>
      </c>
      <c r="AB16" s="13">
        <f>INDEX(LINEST(J16:J19,$N16:$N19,1),2)</f>
        <v>-14.40027820026863</v>
      </c>
      <c r="AD16" s="8">
        <f>O$16*$N16+P$16</f>
        <v>48.006929720158553</v>
      </c>
      <c r="AE16" s="8">
        <f>Q$16*$N16+R$16</f>
        <v>42.411749593233637</v>
      </c>
      <c r="AF16" s="8">
        <f>S$16*$N16+T$16</f>
        <v>38.010671708103331</v>
      </c>
      <c r="AG16" s="8">
        <f>U$16*$N16+V$16</f>
        <v>32.443590671216128</v>
      </c>
      <c r="AH16" s="8">
        <f>W$16*$N16+X$16</f>
        <v>24.609593822973025</v>
      </c>
      <c r="AI16" s="8">
        <f>Y$16*$N16+Z$16</f>
        <v>22.658289391955265</v>
      </c>
      <c r="AJ16" s="8">
        <f>AA$16*$N16+AB$16</f>
        <v>25.907404352745736</v>
      </c>
      <c r="AK16" s="8">
        <f t="shared" si="2"/>
        <v>39.847548522501306</v>
      </c>
      <c r="AL16" s="8">
        <f t="shared" si="3"/>
        <v>34.097198878956199</v>
      </c>
    </row>
    <row r="17" spans="1:54" x14ac:dyDescent="0.25">
      <c r="B17" s="7">
        <v>750</v>
      </c>
      <c r="C17" s="7">
        <v>800</v>
      </c>
      <c r="D17" s="7">
        <v>50</v>
      </c>
      <c r="E17" s="7">
        <v>46</v>
      </c>
      <c r="F17" s="7">
        <v>42</v>
      </c>
      <c r="G17" s="7">
        <v>36</v>
      </c>
      <c r="H17" s="7">
        <v>29</v>
      </c>
      <c r="I17" s="7">
        <v>24</v>
      </c>
      <c r="J17" s="7">
        <v>27.5</v>
      </c>
      <c r="K17" s="8">
        <f t="shared" si="0"/>
        <v>43.287227695859407</v>
      </c>
      <c r="L17" s="8">
        <f t="shared" si="1"/>
        <v>38.193018480492817</v>
      </c>
      <c r="N17" s="13">
        <f t="shared" si="4"/>
        <v>6.6846117276679271</v>
      </c>
      <c r="O17" s="14"/>
      <c r="P17" s="15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D17" s="8">
        <f t="shared" ref="AD17:AD19" si="30">O$16*$N17+P$16</f>
        <v>52.022418314690199</v>
      </c>
      <c r="AE17" s="8">
        <f t="shared" ref="AE17:AE19" si="31">Q$16*$N17+R$16</f>
        <v>46.493787036285312</v>
      </c>
      <c r="AF17" s="8">
        <f t="shared" ref="AF17:AF19" si="32">S$16*$N17+T$16</f>
        <v>41.673949706452817</v>
      </c>
      <c r="AG17" s="8">
        <f t="shared" ref="AG17:AG19" si="33">U$16*$N17+V$16</f>
        <v>35.454582475341098</v>
      </c>
      <c r="AH17" s="8">
        <f t="shared" ref="AH17:AH19" si="34">W$16*$N17+X$16</f>
        <v>27.854112376620321</v>
      </c>
      <c r="AI17" s="8">
        <f t="shared" ref="AI17:AI19" si="35">Y$16*$N17+Z$16</f>
        <v>24.819977840688452</v>
      </c>
      <c r="AJ17" s="8">
        <f t="shared" ref="AJ17:AJ19" si="36">AA$16*$N17+AB$16</f>
        <v>27.720117369391822</v>
      </c>
      <c r="AK17" s="8">
        <f t="shared" si="2"/>
        <v>43.475544882796733</v>
      </c>
      <c r="AL17" s="8">
        <f t="shared" si="3"/>
        <v>37.858264585680516</v>
      </c>
    </row>
    <row r="18" spans="1:54" x14ac:dyDescent="0.25">
      <c r="B18" s="7">
        <v>750</v>
      </c>
      <c r="C18" s="7">
        <v>1000</v>
      </c>
      <c r="D18" s="7">
        <v>56</v>
      </c>
      <c r="E18" s="7">
        <v>49</v>
      </c>
      <c r="F18" s="7">
        <v>44</v>
      </c>
      <c r="G18" s="7">
        <v>38</v>
      </c>
      <c r="H18" s="7">
        <v>30</v>
      </c>
      <c r="I18" s="7">
        <v>27</v>
      </c>
      <c r="J18" s="7">
        <v>28</v>
      </c>
      <c r="K18" s="8">
        <f t="shared" si="0"/>
        <v>46.181356255884047</v>
      </c>
      <c r="L18" s="8">
        <f t="shared" si="1"/>
        <v>40.246406570841891</v>
      </c>
      <c r="N18" s="13">
        <f t="shared" si="4"/>
        <v>6.9077552789821368</v>
      </c>
      <c r="O18" s="17"/>
      <c r="P18" s="18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D18" s="8">
        <f t="shared" si="30"/>
        <v>55.137073244728228</v>
      </c>
      <c r="AE18" s="8">
        <f t="shared" si="31"/>
        <v>49.660061263515104</v>
      </c>
      <c r="AF18" s="8">
        <f t="shared" si="32"/>
        <v>44.515408873637895</v>
      </c>
      <c r="AG18" s="8">
        <f t="shared" si="33"/>
        <v>37.790089163068544</v>
      </c>
      <c r="AH18" s="8">
        <f t="shared" si="34"/>
        <v>30.370756483760701</v>
      </c>
      <c r="AI18" s="8">
        <f t="shared" si="35"/>
        <v>26.496713666366567</v>
      </c>
      <c r="AJ18" s="8">
        <f t="shared" si="36"/>
        <v>29.126166820442336</v>
      </c>
      <c r="AK18" s="8">
        <f t="shared" si="2"/>
        <v>46.330421333805674</v>
      </c>
      <c r="AL18" s="8">
        <f t="shared" si="3"/>
        <v>40.775573792236038</v>
      </c>
    </row>
    <row r="19" spans="1:54" x14ac:dyDescent="0.25">
      <c r="B19" s="7">
        <v>750</v>
      </c>
      <c r="C19" s="7">
        <v>1400</v>
      </c>
      <c r="D19" s="7">
        <v>60</v>
      </c>
      <c r="E19" s="7">
        <v>55</v>
      </c>
      <c r="F19" s="7">
        <v>49</v>
      </c>
      <c r="G19" s="7">
        <v>41</v>
      </c>
      <c r="H19" s="7">
        <v>34</v>
      </c>
      <c r="I19" s="7">
        <v>29</v>
      </c>
      <c r="J19" s="7">
        <v>32</v>
      </c>
      <c r="K19" s="8">
        <f t="shared" si="0"/>
        <v>50.946403626076055</v>
      </c>
      <c r="L19" s="8">
        <f t="shared" si="1"/>
        <v>46.236559139784944</v>
      </c>
      <c r="N19" s="13">
        <f t="shared" si="4"/>
        <v>7.2442275156033498</v>
      </c>
      <c r="O19" s="17"/>
      <c r="P19" s="18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D19" s="8">
        <f t="shared" si="30"/>
        <v>59.833578720423077</v>
      </c>
      <c r="AE19" s="8">
        <f t="shared" si="31"/>
        <v>54.434402106965976</v>
      </c>
      <c r="AF19" s="8">
        <f t="shared" si="32"/>
        <v>48.799969711805986</v>
      </c>
      <c r="AG19" s="8">
        <f t="shared" si="33"/>
        <v>41.311737690374258</v>
      </c>
      <c r="AH19" s="8">
        <f t="shared" si="34"/>
        <v>34.165537316645981</v>
      </c>
      <c r="AI19" s="8">
        <f t="shared" si="35"/>
        <v>29.025019100989738</v>
      </c>
      <c r="AJ19" s="8">
        <f t="shared" si="36"/>
        <v>31.246311457420113</v>
      </c>
      <c r="AK19" s="8">
        <f t="shared" si="2"/>
        <v>50.691470447100954</v>
      </c>
      <c r="AL19" s="8">
        <f t="shared" si="3"/>
        <v>45.628389362329003</v>
      </c>
    </row>
    <row r="20" spans="1:54" x14ac:dyDescent="0.25">
      <c r="N20" s="4"/>
      <c r="O20" s="4"/>
      <c r="P20" s="4"/>
      <c r="AK20" s="2"/>
      <c r="AL20" s="2"/>
    </row>
    <row r="21" spans="1:54" ht="23.25" x14ac:dyDescent="0.35">
      <c r="A21" s="6" t="s">
        <v>31</v>
      </c>
    </row>
    <row r="22" spans="1:54" x14ac:dyDescent="0.25">
      <c r="B22" s="10"/>
      <c r="C22" s="10"/>
      <c r="D22" s="46" t="s">
        <v>3</v>
      </c>
      <c r="E22" s="46"/>
      <c r="F22" s="46"/>
      <c r="G22" s="46"/>
      <c r="H22" s="46"/>
      <c r="I22" s="46"/>
      <c r="J22" s="46"/>
      <c r="K22" s="37" t="s">
        <v>15</v>
      </c>
      <c r="L22" s="38"/>
      <c r="N22" s="7"/>
      <c r="O22" s="48" t="s">
        <v>7</v>
      </c>
      <c r="P22" s="48"/>
      <c r="Q22" s="48" t="s">
        <v>8</v>
      </c>
      <c r="R22" s="48"/>
      <c r="S22" s="48" t="s">
        <v>9</v>
      </c>
      <c r="T22" s="48"/>
      <c r="U22" s="48" t="s">
        <v>19</v>
      </c>
      <c r="V22" s="48"/>
      <c r="W22" s="48" t="s">
        <v>20</v>
      </c>
      <c r="X22" s="48"/>
      <c r="Y22" s="48" t="s">
        <v>21</v>
      </c>
      <c r="Z22" s="48"/>
      <c r="AA22" s="48" t="s">
        <v>22</v>
      </c>
      <c r="AB22" s="48"/>
      <c r="AD22" s="49" t="s">
        <v>32</v>
      </c>
      <c r="AE22" s="49"/>
      <c r="AF22" s="49"/>
      <c r="AG22" s="49"/>
      <c r="AH22" s="49"/>
      <c r="AI22" s="49"/>
      <c r="AJ22" s="49"/>
      <c r="AK22" s="49" t="s">
        <v>15</v>
      </c>
      <c r="AL22" s="49"/>
      <c r="AO22" s="48" t="s">
        <v>7</v>
      </c>
      <c r="AP22" s="48"/>
      <c r="AQ22" s="48" t="s">
        <v>8</v>
      </c>
      <c r="AR22" s="48"/>
      <c r="AS22" s="48" t="s">
        <v>9</v>
      </c>
      <c r="AT22" s="48"/>
      <c r="AU22" s="48" t="s">
        <v>19</v>
      </c>
      <c r="AV22" s="48"/>
      <c r="AW22" s="48" t="s">
        <v>20</v>
      </c>
      <c r="AX22" s="48"/>
      <c r="AY22" s="48" t="s">
        <v>21</v>
      </c>
      <c r="AZ22" s="48"/>
      <c r="BA22" s="48" t="s">
        <v>22</v>
      </c>
      <c r="BB22" s="48"/>
    </row>
    <row r="23" spans="1:54" x14ac:dyDescent="0.25">
      <c r="A23" s="1" t="s">
        <v>0</v>
      </c>
      <c r="B23" s="10" t="s">
        <v>2</v>
      </c>
      <c r="C23" s="10" t="s">
        <v>1</v>
      </c>
      <c r="D23" s="10">
        <v>125</v>
      </c>
      <c r="E23" s="10">
        <v>250</v>
      </c>
      <c r="F23" s="10">
        <v>500</v>
      </c>
      <c r="G23" s="10">
        <v>1000</v>
      </c>
      <c r="H23" s="10">
        <v>2000</v>
      </c>
      <c r="I23" s="10">
        <v>4000</v>
      </c>
      <c r="J23" s="10">
        <v>8000</v>
      </c>
      <c r="K23" s="11" t="s">
        <v>16</v>
      </c>
      <c r="L23" s="11" t="s">
        <v>17</v>
      </c>
      <c r="N23" s="7" t="s">
        <v>25</v>
      </c>
      <c r="O23" s="9" t="s">
        <v>26</v>
      </c>
      <c r="P23" s="9" t="s">
        <v>27</v>
      </c>
      <c r="Q23" s="9" t="s">
        <v>26</v>
      </c>
      <c r="R23" s="9" t="s">
        <v>27</v>
      </c>
      <c r="S23" s="9" t="s">
        <v>26</v>
      </c>
      <c r="T23" s="9" t="s">
        <v>27</v>
      </c>
      <c r="U23" s="9" t="s">
        <v>26</v>
      </c>
      <c r="V23" s="9" t="s">
        <v>27</v>
      </c>
      <c r="W23" s="9" t="s">
        <v>26</v>
      </c>
      <c r="X23" s="9" t="s">
        <v>27</v>
      </c>
      <c r="Y23" s="9" t="s">
        <v>26</v>
      </c>
      <c r="Z23" s="9" t="s">
        <v>27</v>
      </c>
      <c r="AA23" s="9" t="s">
        <v>26</v>
      </c>
      <c r="AB23" s="9" t="s">
        <v>27</v>
      </c>
      <c r="AD23" s="11">
        <v>125</v>
      </c>
      <c r="AE23" s="11">
        <v>250</v>
      </c>
      <c r="AF23" s="11">
        <v>500</v>
      </c>
      <c r="AG23" s="11">
        <v>1000</v>
      </c>
      <c r="AH23" s="11">
        <v>2000</v>
      </c>
      <c r="AI23" s="11">
        <v>4000</v>
      </c>
      <c r="AJ23" s="11">
        <v>8000</v>
      </c>
      <c r="AK23" s="11" t="s">
        <v>16</v>
      </c>
      <c r="AL23" s="11" t="s">
        <v>17</v>
      </c>
      <c r="AO23" s="9" t="s">
        <v>26</v>
      </c>
      <c r="AP23" s="9" t="s">
        <v>27</v>
      </c>
      <c r="AQ23" s="9" t="s">
        <v>26</v>
      </c>
      <c r="AR23" s="9" t="s">
        <v>27</v>
      </c>
      <c r="AS23" s="9" t="s">
        <v>26</v>
      </c>
      <c r="AT23" s="9" t="s">
        <v>27</v>
      </c>
      <c r="AU23" s="9" t="s">
        <v>26</v>
      </c>
      <c r="AV23" s="9" t="s">
        <v>27</v>
      </c>
      <c r="AW23" s="9" t="s">
        <v>26</v>
      </c>
      <c r="AX23" s="9" t="s">
        <v>27</v>
      </c>
      <c r="AY23" s="9" t="s">
        <v>26</v>
      </c>
      <c r="AZ23" s="9" t="s">
        <v>27</v>
      </c>
      <c r="BA23" s="9" t="s">
        <v>26</v>
      </c>
      <c r="BB23" s="9" t="s">
        <v>27</v>
      </c>
    </row>
    <row r="24" spans="1:54" x14ac:dyDescent="0.25">
      <c r="A24" s="1">
        <v>200</v>
      </c>
      <c r="B24" s="7">
        <v>100</v>
      </c>
      <c r="C24" s="7">
        <v>600</v>
      </c>
      <c r="D24" s="7">
        <v>43</v>
      </c>
      <c r="E24" s="7">
        <v>38</v>
      </c>
      <c r="F24" s="7">
        <v>30</v>
      </c>
      <c r="G24" s="7">
        <v>29</v>
      </c>
      <c r="H24" s="7">
        <v>25</v>
      </c>
      <c r="I24" s="7">
        <v>22</v>
      </c>
      <c r="J24" s="7">
        <v>21</v>
      </c>
      <c r="K24" s="8">
        <f t="shared" ref="K24:K39" si="37">10*LOG10(IF(D24="",0,POWER(10,((D24+$C$43)/10))) +IF(E24="",0,POWER(10,((E24+$D$43)/10))) +IF(F24="",0,POWER(10,((F24+$E$43)/10))) +IF(G24="",0,POWER(10,((G24+$F$43)/10))) +IF(H24="",0,POWER(10,((H24+$G$43)/10))) +IF(I24="",0,POWER(10,((I24+$H$43)/10))) +IF(J24="",0,POWER(10,((J24+$I$43)/10))))</f>
        <v>35.247621090540669</v>
      </c>
      <c r="L24" s="8">
        <f t="shared" ref="L24:L39" si="38">MAX((D24-$C$44)/$C$45,(E24-$D$44)/$D$45,(F24-$E$44)/$E$45,(G24-$F$44)/$F$45,(H24-$G$44)/$G$45,(I24-$H$44)/$H$45,(J24-$I$44)/$I$45)</f>
        <v>29</v>
      </c>
      <c r="N24" s="13">
        <f>LN(C24)</f>
        <v>6.3969296552161463</v>
      </c>
      <c r="O24" s="13">
        <f>INDEX(LINEST(D24:D27,$N24:$N27,1),1)</f>
        <v>15.581583014101962</v>
      </c>
      <c r="P24" s="13">
        <f>INDEX(LINEST(D24:D27,$N24:$N27,1),2)</f>
        <v>-57.335354434448703</v>
      </c>
      <c r="Q24" s="13">
        <f>INDEX(LINEST(E24:E27,$N24:$N27,1),1)</f>
        <v>13.377652144710524</v>
      </c>
      <c r="R24" s="13">
        <f>INDEX(LINEST(E24:E27,$N24:$N27,1),2)</f>
        <v>-48.330153280187886</v>
      </c>
      <c r="S24" s="13">
        <f>INDEX(LINEST(F24:F27,$N24:$N27,1),1)</f>
        <v>14.38443545341231</v>
      </c>
      <c r="T24" s="13">
        <f>INDEX(LINEST(F24:F27,$N24:$N27,1),2)</f>
        <v>-61.934717674938611</v>
      </c>
      <c r="U24" s="13">
        <f>INDEX(LINEST(G24:G27,$N24:$N27,1),1)</f>
        <v>8.2918500707598142</v>
      </c>
      <c r="V24" s="13">
        <f>INDEX(LINEST(G24:G27,$N24:$N27,1),2)</f>
        <v>-25.079074844497519</v>
      </c>
      <c r="W24" s="13">
        <f>INDEX(LINEST(H24:H27,$N24:$N27,1),1)</f>
        <v>12.112383652074129</v>
      </c>
      <c r="X24" s="13">
        <f>INDEX(LINEST(H24:H27,$N24:$N27,1),2)</f>
        <v>-54.215723258886953</v>
      </c>
      <c r="Y24" s="13">
        <f>INDEX(LINEST(I24:I27,$N24:$N27,1),1)</f>
        <v>2.3649008366900537</v>
      </c>
      <c r="Z24" s="13">
        <f>INDEX(LINEST(I24:I27,$N24:$N27,1),2)</f>
        <v>6.7738539716708601</v>
      </c>
      <c r="AA24" s="13">
        <f>INDEX(LINEST(J24:J27,$N24:$N27,1),1)</f>
        <v>2.3649008366900537</v>
      </c>
      <c r="AB24" s="13">
        <f>INDEX(LINEST(J24:J27,$N24:$N27,1),2)</f>
        <v>5.7738539716708601</v>
      </c>
      <c r="AD24" s="8">
        <f>O$24*$N24+P$24</f>
        <v>42.338936023672332</v>
      </c>
      <c r="AE24" s="8">
        <f>Q$24*$N24+R$24</f>
        <v>37.24574644147674</v>
      </c>
      <c r="AF24" s="8">
        <f>S$24*$N24+T$24</f>
        <v>30.081504050537106</v>
      </c>
      <c r="AG24" s="8">
        <f>U$24*$N24+V$24</f>
        <v>27.963306769752037</v>
      </c>
      <c r="AH24" s="8">
        <f>W$24*$N24+X$24</f>
        <v>23.266342920421295</v>
      </c>
      <c r="AI24" s="8">
        <f>Y$24*$N24+Z$24</f>
        <v>21.901958265538941</v>
      </c>
      <c r="AJ24" s="8">
        <f>AA$24*$N24+AB$24</f>
        <v>20.901958265538941</v>
      </c>
      <c r="AK24" s="8">
        <f t="shared" ref="AK24:AK39" si="39">10*LOG10(IF(AD24="",0,POWER(10,((AD24+$C$43)/10))) +IF(AE24="",0,POWER(10,((AE24+$D$43)/10))) +IF(AF24="",0,POWER(10,((AF24+$E$43)/10))) +IF(AG24="",0,POWER(10,((AG24+$F$43)/10))) +IF(AH24="",0,POWER(10,((AH24+$G$43)/10))) +IF(AI24="",0,POWER(10,((AI24+$H$43)/10))) +IF(AJ24="",0,POWER(10,((AJ24+$I$43)/10))))</f>
        <v>34.527604677195214</v>
      </c>
      <c r="AL24" s="8">
        <f t="shared" ref="AL24:AL39" si="40">MAX((AD24-$C$44)/$C$45,(AE24-$D$44)/$D$45,(AF24-$E$44)/$E$45,(AG24-$F$44)/$F$45,(AH24-$G$44)/$G$45,(AI24-$H$44)/$H$45,(AJ24-$I$44)/$I$45)</f>
        <v>28.060153655863047</v>
      </c>
      <c r="AN24">
        <f>B24</f>
        <v>100</v>
      </c>
      <c r="AO24" s="4">
        <f>INDEX(LINEST(AD24:AD27,$N24:$N27,1),1)</f>
        <v>15.581583014101955</v>
      </c>
      <c r="AP24" s="4">
        <f>INDEX(LINEST(AD24:AD27,$N24:$N27,1),2)</f>
        <v>-57.335354434448647</v>
      </c>
      <c r="AQ24" s="4">
        <f>INDEX(LINEST(AE24:AE27,$N24:$N27,1),1)</f>
        <v>13.377652144710531</v>
      </c>
      <c r="AR24" s="4">
        <f>INDEX(LINEST(AE24:AE27,$N24:$N27,1),2)</f>
        <v>-48.330153280187929</v>
      </c>
      <c r="AS24" s="4">
        <f>INDEX(LINEST(AF24:AF27,$N24:$N27,1),1)</f>
        <v>14.384435453412319</v>
      </c>
      <c r="AT24" s="4">
        <f>INDEX(LINEST(AF24:AF27,$N24:$N27,1),2)</f>
        <v>-61.934717674938668</v>
      </c>
      <c r="AU24" s="4">
        <f>INDEX(LINEST(AG24:AG27,$N24:$N27,1),1)</f>
        <v>8.2918500707598177</v>
      </c>
      <c r="AV24" s="4">
        <f>INDEX(LINEST(AG24:AG27,$N24:$N27,1),2)</f>
        <v>-25.079074844497541</v>
      </c>
      <c r="AW24" s="4">
        <f>INDEX(LINEST(AH24:AH27,$N24:$N27,1),1)</f>
        <v>12.112383652074136</v>
      </c>
      <c r="AX24" s="4">
        <f>INDEX(LINEST(AH24:AH27,$N24:$N27,1),2)</f>
        <v>-54.215723258886996</v>
      </c>
      <c r="AY24" s="4">
        <f>INDEX(LINEST(AI24:AI27,$N24:$N27,1),1)</f>
        <v>2.3649008366900532</v>
      </c>
      <c r="AZ24" s="4">
        <f>INDEX(LINEST(AI24:AI27,$N24:$N27,1),2)</f>
        <v>6.7738539716708637</v>
      </c>
      <c r="BA24" s="4">
        <f>INDEX(LINEST(AJ24:AJ27,$N24:$N27,1),1)</f>
        <v>2.3649008366900532</v>
      </c>
      <c r="BB24" s="4">
        <f>INDEX(LINEST(AJ24:AJ27,$N24:$N27,1),2)</f>
        <v>5.7738539716708637</v>
      </c>
    </row>
    <row r="25" spans="1:54" x14ac:dyDescent="0.25">
      <c r="B25" s="7">
        <v>100</v>
      </c>
      <c r="C25" s="7">
        <v>800</v>
      </c>
      <c r="D25" s="7">
        <v>46</v>
      </c>
      <c r="E25" s="7">
        <v>40</v>
      </c>
      <c r="F25" s="7">
        <v>34</v>
      </c>
      <c r="G25" s="7">
        <v>29.5</v>
      </c>
      <c r="H25" s="7">
        <v>25</v>
      </c>
      <c r="I25" s="7">
        <v>22.5</v>
      </c>
      <c r="J25" s="7">
        <v>21.5</v>
      </c>
      <c r="K25" s="8">
        <f t="shared" si="37"/>
        <v>37.161307882969894</v>
      </c>
      <c r="L25" s="8">
        <f t="shared" si="38"/>
        <v>30.107526881720428</v>
      </c>
      <c r="N25" s="13">
        <f t="shared" ref="N25:N39" si="41">LN(C25)</f>
        <v>6.6846117276679271</v>
      </c>
      <c r="O25" s="1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D25" s="8">
        <f>O$24*$N25+P$24</f>
        <v>46.821478117248645</v>
      </c>
      <c r="AE25" s="8">
        <f t="shared" ref="AE25:AE27" si="42">Q$24*$N25+R$24</f>
        <v>41.094257135006075</v>
      </c>
      <c r="AF25" s="8">
        <f t="shared" ref="AF25:AF27" si="43">S$24*$N25+T$24</f>
        <v>34.219648252823632</v>
      </c>
      <c r="AG25" s="8">
        <f t="shared" ref="AG25:AG27" si="44">U$24*$N25+V$24</f>
        <v>30.348723382567663</v>
      </c>
      <c r="AH25" s="8">
        <f t="shared" ref="AH25:AH27" si="45">W$24*$N25+X$24</f>
        <v>26.75085855178105</v>
      </c>
      <c r="AI25" s="8">
        <f t="shared" ref="AI25:AI27" si="46">Y$24*$N25+Z$24</f>
        <v>22.582297839380885</v>
      </c>
      <c r="AJ25" s="8">
        <f t="shared" ref="AJ25:AJ27" si="47">AA$24*$N25+AB$24</f>
        <v>21.582297839380885</v>
      </c>
      <c r="AK25" s="8">
        <f t="shared" si="39"/>
        <v>37.971742043176747</v>
      </c>
      <c r="AL25" s="8">
        <f t="shared" si="40"/>
        <v>31.284147456995779</v>
      </c>
      <c r="AN25">
        <f>B28</f>
        <v>200</v>
      </c>
      <c r="AO25" s="3">
        <f>O28</f>
        <v>15.581583014101962</v>
      </c>
      <c r="AP25" s="3">
        <f>P28</f>
        <v>-54.335354434448703</v>
      </c>
      <c r="AQ25" s="3">
        <f t="shared" ref="AQ25:BB25" si="48">Q28</f>
        <v>14.511344954737556</v>
      </c>
      <c r="AR25" s="3">
        <f t="shared" si="48"/>
        <v>-53.798765918111528</v>
      </c>
      <c r="AS25" s="3">
        <f t="shared" si="48"/>
        <v>15.518128263439339</v>
      </c>
      <c r="AT25" s="3">
        <f t="shared" si="48"/>
        <v>-68.403330312862224</v>
      </c>
      <c r="AU25" s="3">
        <f t="shared" si="48"/>
        <v>8.5503352546944225</v>
      </c>
      <c r="AV25" s="3">
        <f t="shared" si="48"/>
        <v>-23.588940471047721</v>
      </c>
      <c r="AW25" s="3">
        <f t="shared" si="48"/>
        <v>8.3893652873958064</v>
      </c>
      <c r="AX25" s="3">
        <f t="shared" si="48"/>
        <v>-26.367995596979384</v>
      </c>
      <c r="AY25" s="3">
        <f t="shared" si="48"/>
        <v>4.8907716406787243</v>
      </c>
      <c r="AZ25" s="3">
        <f t="shared" si="48"/>
        <v>-7.6732369307266239</v>
      </c>
      <c r="BA25" s="3">
        <f t="shared" si="48"/>
        <v>4.6663469227174845</v>
      </c>
      <c r="BB25" s="3">
        <f t="shared" si="48"/>
        <v>-7.5202679350718213</v>
      </c>
    </row>
    <row r="26" spans="1:54" x14ac:dyDescent="0.25">
      <c r="B26" s="7">
        <v>100</v>
      </c>
      <c r="C26" s="7">
        <v>1000</v>
      </c>
      <c r="D26" s="7">
        <v>50</v>
      </c>
      <c r="E26" s="7">
        <v>44</v>
      </c>
      <c r="F26" s="7">
        <v>38</v>
      </c>
      <c r="G26" s="7">
        <v>31</v>
      </c>
      <c r="H26" s="7">
        <v>28</v>
      </c>
      <c r="I26" s="7">
        <v>23</v>
      </c>
      <c r="J26" s="7">
        <v>22</v>
      </c>
      <c r="K26" s="8">
        <f t="shared" si="37"/>
        <v>40.571689227972556</v>
      </c>
      <c r="L26" s="8">
        <f t="shared" si="38"/>
        <v>34.408602150537632</v>
      </c>
      <c r="N26" s="13">
        <f t="shared" si="41"/>
        <v>6.9077552789821368</v>
      </c>
      <c r="O26" s="17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D26" s="8">
        <f>O$24*$N26+P$24</f>
        <v>50.298407886112528</v>
      </c>
      <c r="AE26" s="8">
        <f t="shared" si="42"/>
        <v>44.079393942822946</v>
      </c>
      <c r="AF26" s="8">
        <f t="shared" si="43"/>
        <v>37.429442263548083</v>
      </c>
      <c r="AG26" s="8">
        <f t="shared" si="44"/>
        <v>32.19899625432199</v>
      </c>
      <c r="AH26" s="8">
        <f t="shared" si="45"/>
        <v>29.453658854785047</v>
      </c>
      <c r="AI26" s="8">
        <f t="shared" si="46"/>
        <v>23.110010210585852</v>
      </c>
      <c r="AJ26" s="8">
        <f t="shared" si="47"/>
        <v>22.110010210585852</v>
      </c>
      <c r="AK26" s="8">
        <f t="shared" si="39"/>
        <v>40.796966466591577</v>
      </c>
      <c r="AL26" s="8">
        <f t="shared" si="40"/>
        <v>34.493971981530045</v>
      </c>
      <c r="AN26">
        <f>B32</f>
        <v>500</v>
      </c>
      <c r="AO26" s="3">
        <f>O32</f>
        <v>13.894622512579744</v>
      </c>
      <c r="AP26" s="3">
        <f t="shared" ref="AP26:BB26" si="49">P32</f>
        <v>-37.349884533288318</v>
      </c>
      <c r="AQ26" s="3">
        <f t="shared" si="49"/>
        <v>15.001157895570122</v>
      </c>
      <c r="AR26" s="3">
        <f t="shared" si="49"/>
        <v>-51.383599059761821</v>
      </c>
      <c r="AS26" s="3">
        <f t="shared" si="49"/>
        <v>14.38443545341231</v>
      </c>
      <c r="AT26" s="3">
        <f t="shared" si="49"/>
        <v>-52.934717674938611</v>
      </c>
      <c r="AU26" s="3">
        <f t="shared" si="49"/>
        <v>9.3961485960975928</v>
      </c>
      <c r="AV26" s="3">
        <f t="shared" si="49"/>
        <v>-23.972559991730108</v>
      </c>
      <c r="AW26" s="3">
        <f t="shared" si="49"/>
        <v>8.9449660695330557</v>
      </c>
      <c r="AX26" s="3">
        <f t="shared" si="49"/>
        <v>-23.77573743031833</v>
      </c>
      <c r="AY26" s="3">
        <f t="shared" si="49"/>
        <v>10.656750907449869</v>
      </c>
      <c r="AZ26" s="3">
        <f t="shared" si="49"/>
        <v>-42.305220872826666</v>
      </c>
      <c r="BA26" s="3">
        <f t="shared" si="49"/>
        <v>9.1670576968522361</v>
      </c>
      <c r="BB26" s="3">
        <f t="shared" si="49"/>
        <v>-32.037821855870945</v>
      </c>
    </row>
    <row r="27" spans="1:54" x14ac:dyDescent="0.25">
      <c r="B27" s="7">
        <v>100</v>
      </c>
      <c r="C27" s="7">
        <v>1400</v>
      </c>
      <c r="D27" s="7">
        <v>56</v>
      </c>
      <c r="E27" s="7">
        <v>49</v>
      </c>
      <c r="F27" s="7">
        <v>42</v>
      </c>
      <c r="G27" s="7">
        <v>36</v>
      </c>
      <c r="H27" s="7">
        <v>35</v>
      </c>
      <c r="I27" s="7">
        <v>24</v>
      </c>
      <c r="J27" s="7">
        <v>23</v>
      </c>
      <c r="K27" s="8">
        <f t="shared" si="37"/>
        <v>45.675416219484681</v>
      </c>
      <c r="L27" s="8">
        <f t="shared" si="38"/>
        <v>39.784946236559136</v>
      </c>
      <c r="N27" s="13">
        <f t="shared" si="41"/>
        <v>7.2442275156033498</v>
      </c>
      <c r="O27" s="20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D27" s="8">
        <f>O$24*$N27+P$24</f>
        <v>55.541177972966508</v>
      </c>
      <c r="AE27" s="8">
        <f t="shared" si="42"/>
        <v>48.580602480694253</v>
      </c>
      <c r="AF27" s="8">
        <f t="shared" si="43"/>
        <v>42.269405433091194</v>
      </c>
      <c r="AG27" s="8">
        <f t="shared" si="44"/>
        <v>34.98897359335831</v>
      </c>
      <c r="AH27" s="8">
        <f t="shared" si="45"/>
        <v>33.529139673012651</v>
      </c>
      <c r="AI27" s="8">
        <f t="shared" si="46"/>
        <v>23.905733684494329</v>
      </c>
      <c r="AJ27" s="8">
        <f t="shared" si="47"/>
        <v>22.905733684494329</v>
      </c>
      <c r="AK27" s="8">
        <f t="shared" si="39"/>
        <v>45.238195429575292</v>
      </c>
      <c r="AL27" s="8">
        <f t="shared" si="40"/>
        <v>39.333981162036828</v>
      </c>
      <c r="AN27">
        <f>B36</f>
        <v>750</v>
      </c>
      <c r="AO27" s="3">
        <f>O36</f>
        <v>14.21656244717698</v>
      </c>
      <c r="AP27" s="3">
        <f t="shared" ref="AP27:BB27" si="50">P36</f>
        <v>-38.79177428142502</v>
      </c>
      <c r="AQ27" s="3">
        <f t="shared" si="50"/>
        <v>14.189405020140326</v>
      </c>
      <c r="AR27" s="3">
        <f t="shared" si="50"/>
        <v>-44.356876169974868</v>
      </c>
      <c r="AS27" s="3">
        <f t="shared" si="50"/>
        <v>11.922019400086263</v>
      </c>
      <c r="AT27" s="3">
        <f t="shared" si="50"/>
        <v>-35.419650894127599</v>
      </c>
      <c r="AU27" s="3">
        <f t="shared" si="50"/>
        <v>6.9337325427715459</v>
      </c>
      <c r="AV27" s="3">
        <f t="shared" si="50"/>
        <v>-4.4574932109190968</v>
      </c>
      <c r="AW27" s="3">
        <f t="shared" si="50"/>
        <v>9.0084208201956777</v>
      </c>
      <c r="AX27" s="3">
        <f t="shared" si="50"/>
        <v>-23.707761551904781</v>
      </c>
      <c r="AY27" s="3">
        <f t="shared" si="50"/>
        <v>8.2624557860705625</v>
      </c>
      <c r="AZ27" s="3">
        <f t="shared" si="50"/>
        <v>-22.503947353806474</v>
      </c>
      <c r="BA27" s="3">
        <f t="shared" si="50"/>
        <v>6.058524916679124</v>
      </c>
      <c r="BB27" s="3">
        <f t="shared" si="50"/>
        <v>-8.4987461995456641</v>
      </c>
    </row>
    <row r="28" spans="1:54" x14ac:dyDescent="0.25">
      <c r="B28" s="7">
        <v>200</v>
      </c>
      <c r="C28" s="7">
        <v>600</v>
      </c>
      <c r="D28" s="7">
        <v>46</v>
      </c>
      <c r="E28" s="7">
        <v>40</v>
      </c>
      <c r="F28" s="7">
        <v>31</v>
      </c>
      <c r="G28" s="7">
        <v>32</v>
      </c>
      <c r="H28" s="7">
        <v>28</v>
      </c>
      <c r="I28" s="7">
        <v>24</v>
      </c>
      <c r="J28" s="7">
        <v>22</v>
      </c>
      <c r="K28" s="8">
        <f t="shared" si="37"/>
        <v>37.646313183034209</v>
      </c>
      <c r="L28" s="8">
        <f t="shared" si="38"/>
        <v>32</v>
      </c>
      <c r="N28" s="13">
        <f t="shared" si="41"/>
        <v>6.3969296552161463</v>
      </c>
      <c r="O28" s="13">
        <f>INDEX(LINEST(D28:D31,$N28:$N31,1),1)</f>
        <v>15.581583014101962</v>
      </c>
      <c r="P28" s="13">
        <f>INDEX(LINEST(D28:D31,$N28:$N31,1),2)</f>
        <v>-54.335354434448703</v>
      </c>
      <c r="Q28" s="13">
        <f>INDEX(LINEST(E28:E31,$N28:$N31,1),1)</f>
        <v>14.511344954737556</v>
      </c>
      <c r="R28" s="13">
        <f>INDEX(LINEST(E28:E31,$N28:$N31,1),2)</f>
        <v>-53.798765918111528</v>
      </c>
      <c r="S28" s="13">
        <f>INDEX(LINEST(F28:F31,$N28:$N31,1),1)</f>
        <v>15.518128263439339</v>
      </c>
      <c r="T28" s="13">
        <f>INDEX(LINEST(F28:F31,$N28:$N31,1),2)</f>
        <v>-68.403330312862224</v>
      </c>
      <c r="U28" s="13">
        <f>INDEX(LINEST(G28:G31,$N28:$N31,1),1)</f>
        <v>8.5503352546944225</v>
      </c>
      <c r="V28" s="13">
        <f>INDEX(LINEST(G28:G31,$N28:$N31,1),2)</f>
        <v>-23.588940471047721</v>
      </c>
      <c r="W28" s="13">
        <f>INDEX(LINEST(H28:H31,$N28:$N31,1),1)</f>
        <v>8.3893652873958064</v>
      </c>
      <c r="X28" s="13">
        <f>INDEX(LINEST(H28:H31,$N28:$N31,1),2)</f>
        <v>-26.367995596979384</v>
      </c>
      <c r="Y28" s="13">
        <f>INDEX(LINEST(I28:I31,$N28:$N31,1),1)</f>
        <v>4.8907716406787243</v>
      </c>
      <c r="Z28" s="13">
        <f>INDEX(LINEST(I28:I31,$N28:$N31,1),2)</f>
        <v>-7.6732369307266239</v>
      </c>
      <c r="AA28" s="13">
        <f>INDEX(LINEST(J28:J31,$N28:$N31,1),1)</f>
        <v>4.6663469227174845</v>
      </c>
      <c r="AB28" s="13">
        <f>INDEX(LINEST(J28:J31,$N28:$N31,1),2)</f>
        <v>-7.5202679350718213</v>
      </c>
      <c r="AD28" s="8">
        <f>O$28*$N28+P$28</f>
        <v>45.338936023672332</v>
      </c>
      <c r="AE28" s="8">
        <f>Q$28*$N28+R$28</f>
        <v>39.029286959920356</v>
      </c>
      <c r="AF28" s="8">
        <f>S$28*$N28+T$28</f>
        <v>30.865044568980721</v>
      </c>
      <c r="AG28" s="8">
        <f>U$28*$N28+V$28</f>
        <v>31.106952681747131</v>
      </c>
      <c r="AH28" s="8">
        <f>W$28*$N28+X$28</f>
        <v>27.298183998403779</v>
      </c>
      <c r="AI28" s="8">
        <f>Y$28*$N28+Z$28</f>
        <v>23.612685214421234</v>
      </c>
      <c r="AJ28" s="8">
        <f>AA$28*$N28+AB$28</f>
        <v>22.330025076386264</v>
      </c>
      <c r="AK28" s="8">
        <f t="shared" si="39"/>
        <v>36.943616889952565</v>
      </c>
      <c r="AL28" s="8">
        <f t="shared" si="40"/>
        <v>31.106952681747131</v>
      </c>
    </row>
    <row r="29" spans="1:54" x14ac:dyDescent="0.25">
      <c r="B29" s="7">
        <v>200</v>
      </c>
      <c r="C29" s="7">
        <v>800</v>
      </c>
      <c r="D29" s="7">
        <v>49</v>
      </c>
      <c r="E29" s="7">
        <v>42</v>
      </c>
      <c r="F29" s="7">
        <v>35</v>
      </c>
      <c r="G29" s="7">
        <v>32.5</v>
      </c>
      <c r="H29" s="7">
        <v>29</v>
      </c>
      <c r="I29" s="7">
        <v>24.5</v>
      </c>
      <c r="J29" s="7">
        <v>24</v>
      </c>
      <c r="K29" s="8">
        <f t="shared" si="37"/>
        <v>39.555132895043378</v>
      </c>
      <c r="L29" s="8">
        <f t="shared" si="38"/>
        <v>32.5</v>
      </c>
      <c r="N29" s="13">
        <f t="shared" si="41"/>
        <v>6.6846117276679271</v>
      </c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D29" s="8">
        <f t="shared" ref="AD29:AD31" si="51">O$28*$N29+P$28</f>
        <v>49.821478117248645</v>
      </c>
      <c r="AE29" s="8">
        <f t="shared" ref="AE29:AE31" si="52">Q$28*$N29+R$28</f>
        <v>43.203940750561941</v>
      </c>
      <c r="AF29" s="8">
        <f t="shared" ref="AF29:AF31" si="53">S$28*$N29+T$28</f>
        <v>35.329331868379498</v>
      </c>
      <c r="AG29" s="8">
        <f t="shared" ref="AG29:AG31" si="54">U$28*$N29+V$28</f>
        <v>33.566730847975151</v>
      </c>
      <c r="AH29" s="8">
        <f t="shared" ref="AH29:AH31" si="55">W$28*$N29+X$28</f>
        <v>29.711653990836837</v>
      </c>
      <c r="AI29" s="8">
        <f t="shared" ref="AI29:AI31" si="56">Y$28*$N29+Z$28</f>
        <v>25.019672535900085</v>
      </c>
      <c r="AJ29" s="8">
        <f>AA$28*$N29+AB$28</f>
        <v>23.67244942989262</v>
      </c>
      <c r="AK29" s="8">
        <f t="shared" si="39"/>
        <v>40.399292291136305</v>
      </c>
      <c r="AL29" s="8">
        <f t="shared" si="40"/>
        <v>33.566730847975151</v>
      </c>
      <c r="AN29" t="s">
        <v>30</v>
      </c>
    </row>
    <row r="30" spans="1:54" x14ac:dyDescent="0.25">
      <c r="B30" s="7">
        <v>200</v>
      </c>
      <c r="C30" s="7">
        <v>1000</v>
      </c>
      <c r="D30" s="7">
        <v>53</v>
      </c>
      <c r="E30" s="7">
        <v>46</v>
      </c>
      <c r="F30" s="7">
        <v>39</v>
      </c>
      <c r="G30" s="7">
        <v>35</v>
      </c>
      <c r="H30" s="7">
        <v>31</v>
      </c>
      <c r="I30" s="7">
        <v>26</v>
      </c>
      <c r="J30" s="7">
        <v>25</v>
      </c>
      <c r="K30" s="8">
        <f t="shared" si="37"/>
        <v>42.958663541162124</v>
      </c>
      <c r="L30" s="8">
        <f t="shared" si="38"/>
        <v>36.559139784946233</v>
      </c>
      <c r="N30" s="13">
        <f t="shared" si="41"/>
        <v>6.9077552789821368</v>
      </c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D30" s="8">
        <f t="shared" si="51"/>
        <v>53.298407886112528</v>
      </c>
      <c r="AE30" s="8">
        <f t="shared" si="52"/>
        <v>46.442053798107622</v>
      </c>
      <c r="AF30" s="8">
        <f t="shared" si="53"/>
        <v>38.792102118832773</v>
      </c>
      <c r="AG30" s="8">
        <f t="shared" si="54"/>
        <v>35.474683021634746</v>
      </c>
      <c r="AH30" s="8">
        <f t="shared" si="55"/>
        <v>31.583686754338487</v>
      </c>
      <c r="AI30" s="8">
        <f t="shared" si="56"/>
        <v>26.111016688467963</v>
      </c>
      <c r="AJ30" s="8">
        <f t="shared" ref="AJ30:AJ31" si="57">AA$28*$N30+AB$28</f>
        <v>24.713714653891934</v>
      </c>
      <c r="AK30" s="8">
        <f t="shared" si="39"/>
        <v>43.247836395415398</v>
      </c>
      <c r="AL30" s="8">
        <f t="shared" si="40"/>
        <v>37.034466449578083</v>
      </c>
      <c r="AN30">
        <f>AN10</f>
        <v>200</v>
      </c>
    </row>
    <row r="31" spans="1:54" x14ac:dyDescent="0.25">
      <c r="B31" s="7">
        <v>200</v>
      </c>
      <c r="C31" s="7">
        <v>1400</v>
      </c>
      <c r="D31" s="7">
        <v>59</v>
      </c>
      <c r="E31" s="7">
        <v>52</v>
      </c>
      <c r="F31" s="7">
        <v>44</v>
      </c>
      <c r="G31" s="7">
        <v>39</v>
      </c>
      <c r="H31" s="7">
        <v>35</v>
      </c>
      <c r="I31" s="7">
        <v>28</v>
      </c>
      <c r="J31" s="7">
        <v>26</v>
      </c>
      <c r="K31" s="8">
        <f t="shared" si="37"/>
        <v>48.235657770344787</v>
      </c>
      <c r="L31" s="8">
        <f t="shared" si="38"/>
        <v>43.01075268817204</v>
      </c>
      <c r="N31" s="13">
        <f t="shared" si="41"/>
        <v>7.2442275156033498</v>
      </c>
      <c r="O31" s="20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D31" s="8">
        <f t="shared" si="51"/>
        <v>58.541177972966508</v>
      </c>
      <c r="AE31" s="8">
        <f t="shared" si="52"/>
        <v>51.324718491410124</v>
      </c>
      <c r="AF31" s="8">
        <f t="shared" si="53"/>
        <v>44.013521443807065</v>
      </c>
      <c r="AG31" s="8">
        <f t="shared" si="54"/>
        <v>38.351633448642993</v>
      </c>
      <c r="AH31" s="8">
        <f t="shared" si="55"/>
        <v>34.406475256420919</v>
      </c>
      <c r="AI31" s="8">
        <f t="shared" si="56"/>
        <v>27.756625561210733</v>
      </c>
      <c r="AJ31" s="8">
        <f t="shared" si="57"/>
        <v>26.283810839829201</v>
      </c>
      <c r="AK31" s="8">
        <f t="shared" si="39"/>
        <v>47.773519891018871</v>
      </c>
      <c r="AL31" s="8">
        <f t="shared" si="40"/>
        <v>42.284643539150672</v>
      </c>
    </row>
    <row r="32" spans="1:54" x14ac:dyDescent="0.25">
      <c r="B32" s="7">
        <v>500</v>
      </c>
      <c r="C32" s="7">
        <v>600</v>
      </c>
      <c r="D32" s="7">
        <v>52</v>
      </c>
      <c r="E32" s="7">
        <v>45</v>
      </c>
      <c r="F32" s="7">
        <v>39</v>
      </c>
      <c r="G32" s="7">
        <v>36</v>
      </c>
      <c r="H32" s="7">
        <v>33</v>
      </c>
      <c r="I32" s="7">
        <v>27</v>
      </c>
      <c r="J32" s="7">
        <v>28</v>
      </c>
      <c r="K32" s="8">
        <f t="shared" si="37"/>
        <v>42.964365682985331</v>
      </c>
      <c r="L32" s="8">
        <f t="shared" si="38"/>
        <v>36</v>
      </c>
      <c r="N32" s="13">
        <f t="shared" si="41"/>
        <v>6.3969296552161463</v>
      </c>
      <c r="O32" s="13">
        <f>INDEX(LINEST(D32:D35,$N32:$N35,1),1)</f>
        <v>13.894622512579744</v>
      </c>
      <c r="P32" s="13">
        <f>INDEX(LINEST(D32:D35,$N32:$N35,1),2)</f>
        <v>-37.349884533288318</v>
      </c>
      <c r="Q32" s="13">
        <f>INDEX(LINEST(E32:E35,$N32:$N35,1),1)</f>
        <v>15.001157895570122</v>
      </c>
      <c r="R32" s="13">
        <f>INDEX(LINEST(E32:E35,$N32:$N35,1),2)</f>
        <v>-51.383599059761821</v>
      </c>
      <c r="S32" s="13">
        <f>INDEX(LINEST(F32:F35,$N32:$N35,1),1)</f>
        <v>14.38443545341231</v>
      </c>
      <c r="T32" s="13">
        <f>INDEX(LINEST(F32:F35,$N32:$N35,1),2)</f>
        <v>-52.934717674938611</v>
      </c>
      <c r="U32" s="13">
        <f>INDEX(LINEST(G32:G35,$N32:$N35,1),1)</f>
        <v>9.3961485960975928</v>
      </c>
      <c r="V32" s="13">
        <f>INDEX(LINEST(G32:G35,$N32:$N35,1),2)</f>
        <v>-23.972559991730108</v>
      </c>
      <c r="W32" s="13">
        <f>INDEX(LINEST(H32:H35,$N32:$N35,1),1)</f>
        <v>8.9449660695330557</v>
      </c>
      <c r="X32" s="13">
        <f>INDEX(LINEST(H32:H35,$N32:$N35,1),2)</f>
        <v>-23.77573743031833</v>
      </c>
      <c r="Y32" s="13">
        <f>INDEX(LINEST(I32:I35,$N32:$N35,1),1)</f>
        <v>10.656750907449869</v>
      </c>
      <c r="Z32" s="13">
        <f>INDEX(LINEST(I32:I35,$N32:$N35,1),2)</f>
        <v>-42.305220872826666</v>
      </c>
      <c r="AA32" s="13">
        <f>INDEX(LINEST(J32:J35,$N32:$N35,1),1)</f>
        <v>9.1670576968522361</v>
      </c>
      <c r="AB32" s="13">
        <f>INDEX(LINEST(J32:J35,$N32:$N35,1),2)</f>
        <v>-32.037821855870945</v>
      </c>
      <c r="AD32" s="8">
        <f>O$32*$N32+P$32</f>
        <v>51.533038265466928</v>
      </c>
      <c r="AE32" s="8">
        <f>Q$32*$N32+R$32</f>
        <v>44.577752744990534</v>
      </c>
      <c r="AF32" s="8">
        <f>S$32*$N32+T$32</f>
        <v>39.081504050537106</v>
      </c>
      <c r="AG32" s="8">
        <f>U$32*$N32+V$32</f>
        <v>36.133941607464145</v>
      </c>
      <c r="AH32" s="8">
        <f>W$32*$N32+X$32</f>
        <v>33.444581284779886</v>
      </c>
      <c r="AI32" s="8">
        <f>Y$32*$N32+Z$32</f>
        <v>25.865265035290975</v>
      </c>
      <c r="AJ32" s="8">
        <f>AA$32*$N32+AB$32</f>
        <v>26.603201376200552</v>
      </c>
      <c r="AK32" s="8">
        <f t="shared" si="39"/>
        <v>42.830523838617751</v>
      </c>
      <c r="AL32" s="8">
        <f t="shared" si="40"/>
        <v>36.398602251014673</v>
      </c>
      <c r="AN32">
        <f>INDEX(AN24:AN27,MATCH(AN30,AN24:AN27,1))</f>
        <v>200</v>
      </c>
      <c r="AO32">
        <f>VLOOKUP($AN32,$AN$24:$BB$27,2)</f>
        <v>15.581583014101962</v>
      </c>
      <c r="AP32">
        <f>VLOOKUP($AN32,$AN$24:$BB$27,3)</f>
        <v>-54.335354434448703</v>
      </c>
      <c r="AQ32">
        <f>VLOOKUP($AN32,$AN$24:$BB$27,4)</f>
        <v>14.511344954737556</v>
      </c>
      <c r="AR32">
        <f>VLOOKUP($AN32,$AN$24:$BB$27,5)</f>
        <v>-53.798765918111528</v>
      </c>
      <c r="AS32">
        <f>VLOOKUP($AN32,$AN$24:$BB$27,6)</f>
        <v>15.518128263439339</v>
      </c>
      <c r="AT32">
        <f>VLOOKUP($AN32,$AN$24:$BB$27,7)</f>
        <v>-68.403330312862224</v>
      </c>
      <c r="AU32">
        <f>VLOOKUP($AN32,$AN$24:$BB$27,8)</f>
        <v>8.5503352546944225</v>
      </c>
      <c r="AV32">
        <f>VLOOKUP($AN32,$AN$24:$BB$27,9)</f>
        <v>-23.588940471047721</v>
      </c>
      <c r="AW32">
        <f>VLOOKUP($AN32,$AN$24:$BB$27,10)</f>
        <v>8.3893652873958064</v>
      </c>
      <c r="AX32">
        <f>VLOOKUP($AN32,$AN$24:$BB$27,11)</f>
        <v>-26.367995596979384</v>
      </c>
      <c r="AY32">
        <f>VLOOKUP($AN32,$AN$24:$BB$27,12)</f>
        <v>4.8907716406787243</v>
      </c>
      <c r="AZ32">
        <f>VLOOKUP($AN32,$AN$24:$BB$27,13)</f>
        <v>-7.6732369307266239</v>
      </c>
      <c r="BA32">
        <f>VLOOKUP($AN32,$AN$24:$BB$27,14)</f>
        <v>4.6663469227174845</v>
      </c>
      <c r="BB32">
        <f>VLOOKUP($AN32,$AN$24:$BB$27,15)</f>
        <v>-7.5202679350718213</v>
      </c>
    </row>
    <row r="33" spans="1:54" x14ac:dyDescent="0.25">
      <c r="B33" s="7">
        <v>500</v>
      </c>
      <c r="C33" s="7">
        <v>800</v>
      </c>
      <c r="D33" s="7">
        <v>54</v>
      </c>
      <c r="E33" s="7">
        <v>49</v>
      </c>
      <c r="F33" s="7">
        <v>43</v>
      </c>
      <c r="G33" s="7">
        <v>39</v>
      </c>
      <c r="H33" s="7">
        <v>37</v>
      </c>
      <c r="I33" s="7">
        <v>28</v>
      </c>
      <c r="J33" s="7">
        <v>28.5</v>
      </c>
      <c r="K33" s="8">
        <f t="shared" si="37"/>
        <v>46.291520429661965</v>
      </c>
      <c r="L33" s="8">
        <f t="shared" si="38"/>
        <v>39.90147783251232</v>
      </c>
      <c r="N33" s="13">
        <f t="shared" si="41"/>
        <v>6.6846117276679271</v>
      </c>
      <c r="O33" s="14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D33" s="8">
        <f t="shared" ref="AD33:AD35" si="58">O$32*$N33+P$32</f>
        <v>55.530272065821038</v>
      </c>
      <c r="AE33" s="8">
        <f t="shared" ref="AE33:AE35" si="59">Q$32*$N33+R$32</f>
        <v>48.893316937564535</v>
      </c>
      <c r="AF33" s="8">
        <f t="shared" ref="AF33:AF35" si="60">S$32*$N33+T$32</f>
        <v>43.219648252823632</v>
      </c>
      <c r="AG33" s="8">
        <f t="shared" ref="AG33:AG35" si="61">U$32*$N33+V$32</f>
        <v>38.837045108654387</v>
      </c>
      <c r="AH33" s="8">
        <f t="shared" ref="AH33:AH35" si="62">W$32*$N33+X$32</f>
        <v>36.017887661674017</v>
      </c>
      <c r="AI33" s="8">
        <f t="shared" ref="AI33:AI35" si="63">Y$32*$N33+Z$32</f>
        <v>28.931021221948555</v>
      </c>
      <c r="AJ33" s="8">
        <f t="shared" ref="AJ33:AJ35" si="64">AA$32*$N33+AB$32</f>
        <v>29.240399532716047</v>
      </c>
      <c r="AK33" s="8">
        <f t="shared" si="39"/>
        <v>46.44153331704274</v>
      </c>
      <c r="AL33" s="8">
        <f t="shared" si="40"/>
        <v>39.670233266198423</v>
      </c>
      <c r="AN33">
        <f>INDEX(AN24:AN27,MATCH(AN30,AN24:AN27,1)+1)</f>
        <v>500</v>
      </c>
      <c r="AO33">
        <f>VLOOKUP($AN33,$AN$24:$BB$27,2)</f>
        <v>13.894622512579744</v>
      </c>
      <c r="AP33">
        <f>VLOOKUP($AN33,$AN$24:$BB$27,3)</f>
        <v>-37.349884533288318</v>
      </c>
      <c r="AQ33">
        <f>VLOOKUP($AN33,$AN$24:$BB$27,4)</f>
        <v>15.001157895570122</v>
      </c>
      <c r="AR33">
        <f>VLOOKUP($AN33,$AN$24:$BB$27,5)</f>
        <v>-51.383599059761821</v>
      </c>
      <c r="AS33">
        <f>VLOOKUP($AN33,$AN$24:$BB$27,6)</f>
        <v>14.38443545341231</v>
      </c>
      <c r="AT33">
        <f>VLOOKUP($AN33,$AN$24:$BB$27,7)</f>
        <v>-52.934717674938611</v>
      </c>
      <c r="AU33">
        <f>VLOOKUP($AN33,$AN$24:$BB$27,8)</f>
        <v>9.3961485960975928</v>
      </c>
      <c r="AV33">
        <f>VLOOKUP($AN33,$AN$24:$BB$27,9)</f>
        <v>-23.972559991730108</v>
      </c>
      <c r="AW33">
        <f>VLOOKUP($AN33,$AN$24:$BB$27,10)</f>
        <v>8.9449660695330557</v>
      </c>
      <c r="AX33">
        <f>VLOOKUP($AN33,$AN$24:$BB$27,11)</f>
        <v>-23.77573743031833</v>
      </c>
      <c r="AY33">
        <f>VLOOKUP($AN33,$AN$24:$BB$27,12)</f>
        <v>10.656750907449869</v>
      </c>
      <c r="AZ33">
        <f>VLOOKUP($AN33,$AN$24:$BB$27,13)</f>
        <v>-42.305220872826666</v>
      </c>
      <c r="BA33">
        <f>VLOOKUP($AN33,$AN$24:$BB$27,14)</f>
        <v>9.1670576968522361</v>
      </c>
      <c r="BB33">
        <f>VLOOKUP($AN33,$AN$24:$BB$27,15)</f>
        <v>-32.037821855870945</v>
      </c>
    </row>
    <row r="34" spans="1:54" x14ac:dyDescent="0.25">
      <c r="B34" s="7">
        <v>500</v>
      </c>
      <c r="C34" s="7">
        <v>1000</v>
      </c>
      <c r="D34" s="7">
        <v>60</v>
      </c>
      <c r="E34" s="7">
        <v>51</v>
      </c>
      <c r="F34" s="7">
        <v>47</v>
      </c>
      <c r="G34" s="7">
        <v>41</v>
      </c>
      <c r="H34" s="7">
        <v>37.5</v>
      </c>
      <c r="I34" s="7">
        <v>30</v>
      </c>
      <c r="J34" s="7">
        <v>29</v>
      </c>
      <c r="K34" s="8">
        <f t="shared" si="37"/>
        <v>49.434514977438646</v>
      </c>
      <c r="L34" s="8">
        <f t="shared" si="38"/>
        <v>43.678160919540232</v>
      </c>
      <c r="N34" s="13">
        <f t="shared" si="41"/>
        <v>6.9077552789821368</v>
      </c>
      <c r="O34" s="17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D34" s="8">
        <f t="shared" si="58"/>
        <v>58.630767477448444</v>
      </c>
      <c r="AE34" s="8">
        <f t="shared" si="59"/>
        <v>52.240728584207247</v>
      </c>
      <c r="AF34" s="8">
        <f t="shared" si="60"/>
        <v>46.429442263548083</v>
      </c>
      <c r="AG34" s="8">
        <f t="shared" si="61"/>
        <v>40.933735075063638</v>
      </c>
      <c r="AH34" s="8">
        <f t="shared" si="62"/>
        <v>38.01389915681473</v>
      </c>
      <c r="AI34" s="8">
        <f t="shared" si="63"/>
        <v>31.309006464907839</v>
      </c>
      <c r="AJ34" s="8">
        <f t="shared" si="64"/>
        <v>31.285969342293917</v>
      </c>
      <c r="AK34" s="8">
        <f t="shared" si="39"/>
        <v>49.322569581558412</v>
      </c>
      <c r="AL34" s="8">
        <f t="shared" si="40"/>
        <v>43.26960062817983</v>
      </c>
      <c r="AN34" s="24">
        <f>AN30</f>
        <v>200</v>
      </c>
      <c r="AO34" s="23">
        <f>IF($AN$30=100,AO32,IF($AN$30=750,AO32,FORECAST($AN$34,AO32:AO33,$AN$32:$AN$33)))</f>
        <v>15.581583014101964</v>
      </c>
      <c r="AP34" s="23">
        <f t="shared" ref="AP34:BB34" si="65">IF($AN$30=100,AP32,IF($AN$30=750,AP32,FORECAST($AN$34,AP32:AP33,$AN$32:$AN$33)))</f>
        <v>-54.335354434448696</v>
      </c>
      <c r="AQ34" s="23">
        <f t="shared" si="65"/>
        <v>14.511344954737556</v>
      </c>
      <c r="AR34" s="23">
        <f t="shared" si="65"/>
        <v>-53.798765918111528</v>
      </c>
      <c r="AS34" s="23">
        <f t="shared" si="65"/>
        <v>15.518128263439339</v>
      </c>
      <c r="AT34" s="23">
        <f t="shared" si="65"/>
        <v>-68.403330312862224</v>
      </c>
      <c r="AU34" s="23">
        <f t="shared" si="65"/>
        <v>8.5503352546944207</v>
      </c>
      <c r="AV34" s="23">
        <f t="shared" si="65"/>
        <v>-23.588940471047721</v>
      </c>
      <c r="AW34" s="23">
        <f t="shared" si="65"/>
        <v>8.3893652873958064</v>
      </c>
      <c r="AX34" s="23">
        <f t="shared" si="65"/>
        <v>-26.367995596979384</v>
      </c>
      <c r="AY34" s="23">
        <f t="shared" si="65"/>
        <v>4.8907716406787252</v>
      </c>
      <c r="AZ34" s="23">
        <f t="shared" si="65"/>
        <v>-7.6732369307266204</v>
      </c>
      <c r="BA34" s="23">
        <f t="shared" si="65"/>
        <v>4.6663469227174845</v>
      </c>
      <c r="BB34" s="23">
        <f t="shared" si="65"/>
        <v>-7.5202679350718213</v>
      </c>
    </row>
    <row r="35" spans="1:54" x14ac:dyDescent="0.25">
      <c r="B35" s="7">
        <v>500</v>
      </c>
      <c r="C35" s="7">
        <v>1400</v>
      </c>
      <c r="D35" s="7">
        <v>63</v>
      </c>
      <c r="E35" s="7">
        <v>58</v>
      </c>
      <c r="F35" s="7">
        <v>51</v>
      </c>
      <c r="G35" s="7">
        <v>44</v>
      </c>
      <c r="H35" s="7">
        <v>41</v>
      </c>
      <c r="I35" s="7">
        <v>36</v>
      </c>
      <c r="J35" s="7">
        <v>36</v>
      </c>
      <c r="K35" s="8">
        <f t="shared" si="37"/>
        <v>53.911947246986102</v>
      </c>
      <c r="L35" s="8">
        <f t="shared" si="38"/>
        <v>49.462365591397848</v>
      </c>
      <c r="N35" s="13">
        <f t="shared" si="41"/>
        <v>7.2442275156033498</v>
      </c>
      <c r="O35" s="20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D35" s="8">
        <f t="shared" si="58"/>
        <v>63.305922191263619</v>
      </c>
      <c r="AE35" s="8">
        <f t="shared" si="59"/>
        <v>57.288201733237699</v>
      </c>
      <c r="AF35" s="8">
        <f t="shared" si="60"/>
        <v>51.269405433091194</v>
      </c>
      <c r="AG35" s="8">
        <f t="shared" si="61"/>
        <v>44.095278208817859</v>
      </c>
      <c r="AH35" s="8">
        <f t="shared" si="62"/>
        <v>41.023631896731374</v>
      </c>
      <c r="AI35" s="8">
        <f t="shared" si="63"/>
        <v>34.894707277852646</v>
      </c>
      <c r="AJ35" s="8">
        <f t="shared" si="64"/>
        <v>34.370429748789491</v>
      </c>
      <c r="AK35" s="8">
        <f t="shared" si="39"/>
        <v>53.783362299369472</v>
      </c>
      <c r="AL35" s="8">
        <f t="shared" si="40"/>
        <v>48.696991111008273</v>
      </c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</row>
    <row r="36" spans="1:54" x14ac:dyDescent="0.25">
      <c r="B36" s="7">
        <v>750</v>
      </c>
      <c r="C36" s="7">
        <v>600</v>
      </c>
      <c r="D36" s="7">
        <v>53</v>
      </c>
      <c r="E36" s="7">
        <v>47</v>
      </c>
      <c r="F36" s="7">
        <v>41</v>
      </c>
      <c r="G36" s="7">
        <v>40</v>
      </c>
      <c r="H36" s="7">
        <v>34</v>
      </c>
      <c r="I36" s="7">
        <v>30</v>
      </c>
      <c r="J36" s="7">
        <v>30</v>
      </c>
      <c r="K36" s="8">
        <f t="shared" si="37"/>
        <v>45.209834042482214</v>
      </c>
      <c r="L36" s="8">
        <f t="shared" si="38"/>
        <v>40</v>
      </c>
      <c r="N36" s="13">
        <f t="shared" si="41"/>
        <v>6.3969296552161463</v>
      </c>
      <c r="O36" s="13">
        <f>INDEX(LINEST(D36:D39,$N36:$N39,1),1)</f>
        <v>14.21656244717698</v>
      </c>
      <c r="P36" s="13">
        <f>INDEX(LINEST(D36:D39,$N36:$N39,1),2)</f>
        <v>-38.79177428142502</v>
      </c>
      <c r="Q36" s="13">
        <f>INDEX(LINEST(E36:E39,$N36:$N39,1),1)</f>
        <v>14.189405020140326</v>
      </c>
      <c r="R36" s="13">
        <f>INDEX(LINEST(E36:E39,$N36:$N39,1),2)</f>
        <v>-44.356876169974868</v>
      </c>
      <c r="S36" s="13">
        <f>INDEX(LINEST(F36:F39,$N36:$N39,1),1)</f>
        <v>11.922019400086263</v>
      </c>
      <c r="T36" s="13">
        <f>INDEX(LINEST(F36:F39,$N36:$N39,1),2)</f>
        <v>-35.419650894127599</v>
      </c>
      <c r="U36" s="13">
        <f>INDEX(LINEST(G36:G39,$N36:$N39,1),1)</f>
        <v>6.9337325427715459</v>
      </c>
      <c r="V36" s="13">
        <f>INDEX(LINEST(G36:G39,$N36:$N39,1),2)</f>
        <v>-4.4574932109190968</v>
      </c>
      <c r="W36" s="13">
        <f>INDEX(LINEST(H36:H39,$N36:$N39,1),1)</f>
        <v>9.0084208201956777</v>
      </c>
      <c r="X36" s="13">
        <f>INDEX(LINEST(H36:H39,$N36:$N39,1),2)</f>
        <v>-23.707761551904781</v>
      </c>
      <c r="Y36" s="13">
        <f>INDEX(LINEST(I36:I39,$N36:$N39,1),1)</f>
        <v>8.2624557860705625</v>
      </c>
      <c r="Z36" s="13">
        <f>INDEX(LINEST(I36:I39,$N36:$N39,1),2)</f>
        <v>-22.503947353806474</v>
      </c>
      <c r="AA36" s="13">
        <f>INDEX(LINEST(J36:J39,$N36:$N39,1),1)</f>
        <v>6.058524916679124</v>
      </c>
      <c r="AB36" s="13">
        <f>INDEX(LINEST(J36:J39,$N36:$N39,1),2)</f>
        <v>-8.4987461995456641</v>
      </c>
      <c r="AD36" s="8">
        <f>O$36*$N36+P$36</f>
        <v>52.150575632153632</v>
      </c>
      <c r="AE36" s="8">
        <f>Q$36*$N36+R$36</f>
        <v>46.411749593233637</v>
      </c>
      <c r="AF36" s="8">
        <f>S$36*$N36+T$36</f>
        <v>40.844668556346434</v>
      </c>
      <c r="AG36" s="8">
        <f>U$36*$N36+V$36</f>
        <v>39.897106113273459</v>
      </c>
      <c r="AH36" s="8">
        <f>W$36*$N36+X$36</f>
        <v>33.918472739471511</v>
      </c>
      <c r="AI36" s="8">
        <f>Y$36*$N36+Z$36</f>
        <v>30.350401089020544</v>
      </c>
      <c r="AJ36" s="8">
        <f>AA$36*$N36+AB$36</f>
        <v>30.257211506824959</v>
      </c>
      <c r="AK36" s="8">
        <f t="shared" si="39"/>
        <v>44.925847573890621</v>
      </c>
      <c r="AL36" s="8">
        <f t="shared" si="40"/>
        <v>39.897106113273459</v>
      </c>
    </row>
    <row r="37" spans="1:54" x14ac:dyDescent="0.25">
      <c r="B37" s="7">
        <v>750</v>
      </c>
      <c r="C37" s="7">
        <v>800</v>
      </c>
      <c r="D37" s="7">
        <v>54</v>
      </c>
      <c r="E37" s="7">
        <v>50</v>
      </c>
      <c r="F37" s="7">
        <v>44</v>
      </c>
      <c r="G37" s="7">
        <v>42</v>
      </c>
      <c r="H37" s="7">
        <v>37</v>
      </c>
      <c r="I37" s="7">
        <v>33</v>
      </c>
      <c r="J37" s="7">
        <v>32</v>
      </c>
      <c r="K37" s="8">
        <f t="shared" si="37"/>
        <v>47.648517800221896</v>
      </c>
      <c r="L37" s="8">
        <f t="shared" si="38"/>
        <v>42</v>
      </c>
      <c r="N37" s="13">
        <f t="shared" si="41"/>
        <v>6.6846117276679271</v>
      </c>
      <c r="O37" s="14"/>
      <c r="P37" s="15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D37" s="8">
        <f t="shared" ref="AD37:AD39" si="66">O$36*$N37+P$36</f>
        <v>56.240425780097667</v>
      </c>
      <c r="AE37" s="8">
        <f>Q$36*$N37+R$36</f>
        <v>50.493787036285312</v>
      </c>
      <c r="AF37" s="8">
        <f t="shared" ref="AF37:AF39" si="67">S$36*$N37+T$36</f>
        <v>44.274419805173579</v>
      </c>
      <c r="AG37" s="8">
        <f t="shared" ref="AG37:AG39" si="68">U$36*$N37+V$36</f>
        <v>41.891816661004334</v>
      </c>
      <c r="AH37" s="8">
        <f t="shared" ref="AH37:AH39" si="69">W$36*$N37+X$36</f>
        <v>36.510033910543171</v>
      </c>
      <c r="AI37" s="8">
        <f t="shared" ref="AI37:AI39" si="70">Y$36*$N37+Z$36</f>
        <v>32.727361493098527</v>
      </c>
      <c r="AJ37" s="8">
        <f t="shared" ref="AJ37:AJ39" si="71">AA$36*$N37+AB$36</f>
        <v>32.000140510855957</v>
      </c>
      <c r="AK37" s="8">
        <f t="shared" si="39"/>
        <v>48.031286142478969</v>
      </c>
      <c r="AL37" s="8">
        <f t="shared" si="40"/>
        <v>41.891816661004334</v>
      </c>
    </row>
    <row r="38" spans="1:54" x14ac:dyDescent="0.25">
      <c r="B38" s="7">
        <v>750</v>
      </c>
      <c r="C38" s="7">
        <v>1000</v>
      </c>
      <c r="D38" s="7">
        <v>61</v>
      </c>
      <c r="E38" s="7">
        <v>53</v>
      </c>
      <c r="F38" s="7">
        <v>47</v>
      </c>
      <c r="G38" s="7">
        <v>43</v>
      </c>
      <c r="H38" s="7">
        <v>37.5</v>
      </c>
      <c r="I38" s="7">
        <v>35</v>
      </c>
      <c r="J38" s="7">
        <v>34</v>
      </c>
      <c r="K38" s="8">
        <f t="shared" si="37"/>
        <v>50.634467502483901</v>
      </c>
      <c r="L38" s="8">
        <f t="shared" si="38"/>
        <v>44.827586206896555</v>
      </c>
      <c r="N38" s="13">
        <f t="shared" si="41"/>
        <v>6.9077552789821368</v>
      </c>
      <c r="O38" s="17"/>
      <c r="P38" s="18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D38" s="8">
        <f t="shared" si="66"/>
        <v>59.412760012040962</v>
      </c>
      <c r="AE38" s="8">
        <f>Q$36*$N38+R$36</f>
        <v>53.660061263515104</v>
      </c>
      <c r="AF38" s="8">
        <f t="shared" si="67"/>
        <v>46.934741552945738</v>
      </c>
      <c r="AG38" s="8">
        <f t="shared" si="68"/>
        <v>43.439034364461286</v>
      </c>
      <c r="AH38" s="8">
        <f t="shared" si="69"/>
        <v>38.5202049240945</v>
      </c>
      <c r="AI38" s="8">
        <f t="shared" si="70"/>
        <v>34.571075219778955</v>
      </c>
      <c r="AJ38" s="8">
        <f t="shared" si="71"/>
        <v>33.352061276489366</v>
      </c>
      <c r="AK38" s="8">
        <f t="shared" si="39"/>
        <v>50.564235205586712</v>
      </c>
      <c r="AL38" s="8">
        <f t="shared" si="40"/>
        <v>44.795764799478604</v>
      </c>
    </row>
    <row r="39" spans="1:54" x14ac:dyDescent="0.25">
      <c r="B39" s="7">
        <v>750</v>
      </c>
      <c r="C39" s="7">
        <v>1400</v>
      </c>
      <c r="D39" s="7">
        <v>64</v>
      </c>
      <c r="E39" s="7">
        <v>59</v>
      </c>
      <c r="F39" s="7">
        <v>51</v>
      </c>
      <c r="G39" s="7">
        <v>46</v>
      </c>
      <c r="H39" s="7">
        <v>42</v>
      </c>
      <c r="I39" s="7">
        <v>37</v>
      </c>
      <c r="J39" s="7">
        <v>35</v>
      </c>
      <c r="K39" s="8">
        <f t="shared" si="37"/>
        <v>54.786115662875183</v>
      </c>
      <c r="L39" s="8">
        <f t="shared" si="38"/>
        <v>50.537634408602145</v>
      </c>
      <c r="N39" s="13">
        <f t="shared" si="41"/>
        <v>7.2442275156033498</v>
      </c>
      <c r="O39" s="17"/>
      <c r="P39" s="18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D39" s="8">
        <f t="shared" si="66"/>
        <v>64.196238575707753</v>
      </c>
      <c r="AE39" s="8">
        <f>Q$36*$N39+R$36</f>
        <v>58.434402106965976</v>
      </c>
      <c r="AF39" s="8">
        <f t="shared" si="67"/>
        <v>50.946170085534249</v>
      </c>
      <c r="AG39" s="8">
        <f t="shared" si="68"/>
        <v>45.772042861260914</v>
      </c>
      <c r="AH39" s="8">
        <f t="shared" si="69"/>
        <v>41.551288425890846</v>
      </c>
      <c r="AI39" s="8">
        <f t="shared" si="70"/>
        <v>37.351162198102003</v>
      </c>
      <c r="AJ39" s="8">
        <f t="shared" si="71"/>
        <v>35.39058670582974</v>
      </c>
      <c r="AK39" s="8">
        <f t="shared" si="39"/>
        <v>54.57011984870033</v>
      </c>
      <c r="AL39" s="8">
        <f t="shared" si="40"/>
        <v>49.92946463114621</v>
      </c>
    </row>
    <row r="40" spans="1:54" x14ac:dyDescent="0.25">
      <c r="N40" s="4"/>
      <c r="O40" s="4"/>
      <c r="P40" s="4"/>
      <c r="AK40" s="2"/>
      <c r="AL40" s="2"/>
    </row>
    <row r="41" spans="1:54" x14ac:dyDescent="0.25">
      <c r="N41" s="4"/>
      <c r="O41" s="4"/>
      <c r="P41" s="4"/>
      <c r="AK41" s="2"/>
      <c r="AL41" s="2"/>
    </row>
    <row r="42" spans="1:54" x14ac:dyDescent="0.25">
      <c r="B42" s="1" t="s">
        <v>6</v>
      </c>
      <c r="C42" s="1" t="s">
        <v>7</v>
      </c>
      <c r="D42" s="1" t="s">
        <v>8</v>
      </c>
      <c r="E42" s="1" t="s">
        <v>9</v>
      </c>
      <c r="F42" s="1" t="s">
        <v>10</v>
      </c>
      <c r="G42" s="1" t="s">
        <v>11</v>
      </c>
      <c r="H42" s="1" t="s">
        <v>12</v>
      </c>
      <c r="I42" s="1" t="s">
        <v>13</v>
      </c>
    </row>
    <row r="43" spans="1:54" x14ac:dyDescent="0.25">
      <c r="A43" s="1" t="s">
        <v>5</v>
      </c>
      <c r="B43" s="1" t="s">
        <v>14</v>
      </c>
      <c r="C43" s="1">
        <v>-16.100000000000001</v>
      </c>
      <c r="D43" s="1">
        <v>-8.6</v>
      </c>
      <c r="E43" s="1">
        <v>-3.2</v>
      </c>
      <c r="F43" s="1">
        <v>0</v>
      </c>
      <c r="G43" s="1">
        <v>1.2</v>
      </c>
      <c r="H43" s="1">
        <v>1</v>
      </c>
      <c r="I43" s="1">
        <v>-1.1000000000000001</v>
      </c>
    </row>
    <row r="44" spans="1:54" x14ac:dyDescent="0.25">
      <c r="A44" s="1" t="s">
        <v>18</v>
      </c>
      <c r="B44" s="1" t="s">
        <v>23</v>
      </c>
      <c r="C44" s="1">
        <v>22</v>
      </c>
      <c r="D44" s="1">
        <v>12</v>
      </c>
      <c r="E44" s="1">
        <v>4.8</v>
      </c>
      <c r="F44" s="1">
        <v>0</v>
      </c>
      <c r="G44" s="1">
        <v>-3.5</v>
      </c>
      <c r="H44" s="1">
        <v>-6.1</v>
      </c>
      <c r="I44" s="1">
        <v>-8</v>
      </c>
    </row>
    <row r="45" spans="1:54" x14ac:dyDescent="0.25">
      <c r="B45" s="1" t="s">
        <v>24</v>
      </c>
      <c r="C45" s="1">
        <v>0.87</v>
      </c>
      <c r="D45" s="1">
        <v>0.93</v>
      </c>
      <c r="E45" s="1">
        <v>0.97399999999999998</v>
      </c>
      <c r="F45" s="1">
        <v>1</v>
      </c>
      <c r="G45" s="1">
        <v>1.0149999999999999</v>
      </c>
      <c r="H45" s="1">
        <v>1.0249999999999999</v>
      </c>
      <c r="I45" s="1">
        <v>1.03</v>
      </c>
    </row>
  </sheetData>
  <sheetProtection algorithmName="SHA-512" hashValue="04ZnQ9rXK36cu3nv6fl5mK2+PFSxXoL2YhcDYRh5DjuBtPOUU4NTWenxAyTxeQRE6hFRU0mFbVlxHW1kbAvgVQ==" saltValue="c1MZC0AgbCe90JPU2+8DnA==" spinCount="100000" sheet="1" objects="1" scenarios="1"/>
  <mergeCells count="36">
    <mergeCell ref="BA22:BB22"/>
    <mergeCell ref="W22:X22"/>
    <mergeCell ref="Y22:Z22"/>
    <mergeCell ref="AA22:AB22"/>
    <mergeCell ref="AD22:AJ22"/>
    <mergeCell ref="AK22:AL22"/>
    <mergeCell ref="AO22:AP22"/>
    <mergeCell ref="AQ22:AR22"/>
    <mergeCell ref="AS22:AT22"/>
    <mergeCell ref="AU22:AV22"/>
    <mergeCell ref="AW22:AX22"/>
    <mergeCell ref="AY22:AZ22"/>
    <mergeCell ref="D22:J22"/>
    <mergeCell ref="K22:L22"/>
    <mergeCell ref="O22:P22"/>
    <mergeCell ref="Q22:R22"/>
    <mergeCell ref="S22:T22"/>
    <mergeCell ref="U22:V22"/>
    <mergeCell ref="AQ2:AR2"/>
    <mergeCell ref="AS2:AT2"/>
    <mergeCell ref="AU2:AV2"/>
    <mergeCell ref="AW2:AX2"/>
    <mergeCell ref="U2:V2"/>
    <mergeCell ref="AY2:AZ2"/>
    <mergeCell ref="BA2:BB2"/>
    <mergeCell ref="W2:X2"/>
    <mergeCell ref="Y2:Z2"/>
    <mergeCell ref="AA2:AB2"/>
    <mergeCell ref="AD2:AJ2"/>
    <mergeCell ref="AK2:AL2"/>
    <mergeCell ref="AO2:AP2"/>
    <mergeCell ref="D2:J2"/>
    <mergeCell ref="K2:L2"/>
    <mergeCell ref="O2:P2"/>
    <mergeCell ref="Q2:R2"/>
    <mergeCell ref="S2:T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5"/>
  <sheetViews>
    <sheetView zoomScale="70" zoomScaleNormal="70" workbookViewId="0">
      <selection activeCell="AP15" sqref="AP15"/>
    </sheetView>
  </sheetViews>
  <sheetFormatPr defaultRowHeight="15" x14ac:dyDescent="0.25"/>
  <cols>
    <col min="1" max="10" width="9.140625" style="1"/>
    <col min="11" max="12" width="9.140625" style="2"/>
    <col min="14" max="19" width="9.140625" style="1"/>
    <col min="20" max="20" width="11.85546875" style="1" customWidth="1"/>
    <col min="21" max="21" width="9.140625" style="1"/>
    <col min="22" max="22" width="11.140625" style="1" customWidth="1"/>
    <col min="23" max="27" width="9.140625" style="1"/>
    <col min="28" max="28" width="11" style="1" customWidth="1"/>
    <col min="29" max="29" width="9.140625" customWidth="1"/>
    <col min="30" max="36" width="9.140625" style="2" customWidth="1"/>
    <col min="37" max="38" width="9.140625" customWidth="1"/>
    <col min="46" max="46" width="10.7109375" customWidth="1"/>
    <col min="48" max="48" width="10.7109375" customWidth="1"/>
    <col min="54" max="54" width="10" customWidth="1"/>
  </cols>
  <sheetData>
    <row r="1" spans="1:54" ht="23.25" x14ac:dyDescent="0.35">
      <c r="A1" s="6" t="s">
        <v>4</v>
      </c>
      <c r="O1" s="5" t="s">
        <v>28</v>
      </c>
      <c r="AD1" s="12" t="s">
        <v>29</v>
      </c>
    </row>
    <row r="2" spans="1:54" x14ac:dyDescent="0.25">
      <c r="B2" s="10"/>
      <c r="C2" s="10"/>
      <c r="D2" s="46" t="s">
        <v>3</v>
      </c>
      <c r="E2" s="46"/>
      <c r="F2" s="46"/>
      <c r="G2" s="46"/>
      <c r="H2" s="46"/>
      <c r="I2" s="46"/>
      <c r="J2" s="46"/>
      <c r="K2" s="37" t="s">
        <v>15</v>
      </c>
      <c r="L2" s="38"/>
      <c r="N2" s="7"/>
      <c r="O2" s="48" t="s">
        <v>7</v>
      </c>
      <c r="P2" s="48"/>
      <c r="Q2" s="48" t="s">
        <v>8</v>
      </c>
      <c r="R2" s="48"/>
      <c r="S2" s="48" t="s">
        <v>9</v>
      </c>
      <c r="T2" s="48"/>
      <c r="U2" s="48" t="s">
        <v>19</v>
      </c>
      <c r="V2" s="48"/>
      <c r="W2" s="48" t="s">
        <v>20</v>
      </c>
      <c r="X2" s="48"/>
      <c r="Y2" s="48" t="s">
        <v>21</v>
      </c>
      <c r="Z2" s="48"/>
      <c r="AA2" s="48" t="s">
        <v>22</v>
      </c>
      <c r="AB2" s="48"/>
      <c r="AD2" s="49" t="s">
        <v>32</v>
      </c>
      <c r="AE2" s="49"/>
      <c r="AF2" s="49"/>
      <c r="AG2" s="49"/>
      <c r="AH2" s="49"/>
      <c r="AI2" s="49"/>
      <c r="AJ2" s="49"/>
      <c r="AK2" s="37" t="s">
        <v>15</v>
      </c>
      <c r="AL2" s="38"/>
      <c r="AO2" s="48" t="s">
        <v>7</v>
      </c>
      <c r="AP2" s="48"/>
      <c r="AQ2" s="48" t="s">
        <v>8</v>
      </c>
      <c r="AR2" s="48"/>
      <c r="AS2" s="48" t="s">
        <v>9</v>
      </c>
      <c r="AT2" s="48"/>
      <c r="AU2" s="48" t="s">
        <v>19</v>
      </c>
      <c r="AV2" s="48"/>
      <c r="AW2" s="48" t="s">
        <v>20</v>
      </c>
      <c r="AX2" s="48"/>
      <c r="AY2" s="48" t="s">
        <v>21</v>
      </c>
      <c r="AZ2" s="48"/>
      <c r="BA2" s="48" t="s">
        <v>22</v>
      </c>
      <c r="BB2" s="48"/>
    </row>
    <row r="3" spans="1:54" x14ac:dyDescent="0.25">
      <c r="A3" s="1" t="s">
        <v>0</v>
      </c>
      <c r="B3" s="10" t="s">
        <v>2</v>
      </c>
      <c r="C3" s="10" t="s">
        <v>1</v>
      </c>
      <c r="D3" s="10">
        <v>125</v>
      </c>
      <c r="E3" s="10">
        <v>250</v>
      </c>
      <c r="F3" s="10">
        <v>500</v>
      </c>
      <c r="G3" s="10">
        <v>1000</v>
      </c>
      <c r="H3" s="10">
        <v>2000</v>
      </c>
      <c r="I3" s="10">
        <v>4000</v>
      </c>
      <c r="J3" s="10">
        <v>8000</v>
      </c>
      <c r="K3" s="11" t="s">
        <v>16</v>
      </c>
      <c r="L3" s="11" t="s">
        <v>17</v>
      </c>
      <c r="N3" s="7" t="s">
        <v>25</v>
      </c>
      <c r="O3" s="9" t="s">
        <v>26</v>
      </c>
      <c r="P3" s="9" t="s">
        <v>27</v>
      </c>
      <c r="Q3" s="9" t="s">
        <v>26</v>
      </c>
      <c r="R3" s="9" t="s">
        <v>27</v>
      </c>
      <c r="S3" s="9" t="s">
        <v>26</v>
      </c>
      <c r="T3" s="9" t="s">
        <v>27</v>
      </c>
      <c r="U3" s="9" t="s">
        <v>26</v>
      </c>
      <c r="V3" s="9" t="s">
        <v>27</v>
      </c>
      <c r="W3" s="9" t="s">
        <v>26</v>
      </c>
      <c r="X3" s="9" t="s">
        <v>27</v>
      </c>
      <c r="Y3" s="9" t="s">
        <v>26</v>
      </c>
      <c r="Z3" s="9" t="s">
        <v>27</v>
      </c>
      <c r="AA3" s="9" t="s">
        <v>26</v>
      </c>
      <c r="AB3" s="9" t="s">
        <v>27</v>
      </c>
      <c r="AD3" s="11">
        <v>125</v>
      </c>
      <c r="AE3" s="11">
        <v>250</v>
      </c>
      <c r="AF3" s="11">
        <v>500</v>
      </c>
      <c r="AG3" s="11">
        <v>1000</v>
      </c>
      <c r="AH3" s="11">
        <v>2000</v>
      </c>
      <c r="AI3" s="11">
        <v>4000</v>
      </c>
      <c r="AJ3" s="11">
        <v>8000</v>
      </c>
      <c r="AK3" s="11" t="s">
        <v>16</v>
      </c>
      <c r="AL3" s="11" t="s">
        <v>17</v>
      </c>
      <c r="AO3" s="9" t="s">
        <v>26</v>
      </c>
      <c r="AP3" s="9" t="s">
        <v>27</v>
      </c>
      <c r="AQ3" s="9" t="s">
        <v>26</v>
      </c>
      <c r="AR3" s="9" t="s">
        <v>27</v>
      </c>
      <c r="AS3" s="9" t="s">
        <v>26</v>
      </c>
      <c r="AT3" s="9" t="s">
        <v>27</v>
      </c>
      <c r="AU3" s="9" t="s">
        <v>26</v>
      </c>
      <c r="AV3" s="9" t="s">
        <v>27</v>
      </c>
      <c r="AW3" s="9" t="s">
        <v>26</v>
      </c>
      <c r="AX3" s="9" t="s">
        <v>27</v>
      </c>
      <c r="AY3" s="9" t="s">
        <v>26</v>
      </c>
      <c r="AZ3" s="9" t="s">
        <v>27</v>
      </c>
      <c r="BA3" s="9" t="s">
        <v>26</v>
      </c>
      <c r="BB3" s="9" t="s">
        <v>27</v>
      </c>
    </row>
    <row r="4" spans="1:54" x14ac:dyDescent="0.25">
      <c r="A4" s="1">
        <v>250</v>
      </c>
      <c r="B4" s="7">
        <v>100</v>
      </c>
      <c r="C4" s="7">
        <v>1400</v>
      </c>
      <c r="D4" s="7">
        <v>46</v>
      </c>
      <c r="E4" s="7">
        <v>38</v>
      </c>
      <c r="F4" s="7">
        <v>31</v>
      </c>
      <c r="G4" s="7">
        <v>26</v>
      </c>
      <c r="H4" s="7">
        <v>19</v>
      </c>
      <c r="I4" s="7">
        <v>16</v>
      </c>
      <c r="J4" s="7">
        <v>20</v>
      </c>
      <c r="K4" s="8">
        <f t="shared" ref="K4:K19" si="0">10*LOG10(IF(D4="",0,POWER(10,((D4+$C$43)/10))) +IF(E4="",0,POWER(10,((E4+$D$43)/10))) +IF(F4="",0,POWER(10,((F4+$E$43)/10))) +IF(G4="",0,POWER(10,((G4+$F$43)/10))) +IF(H4="",0,POWER(10,((H4+$G$43)/10))) +IF(I4="",0,POWER(10,((I4+$H$43)/10))) +IF(J4="",0,POWER(10,((J4+$I$43)/10))))</f>
        <v>34.887373465082035</v>
      </c>
      <c r="L4" s="8">
        <f t="shared" ref="L4:L19" si="1">MAX((D4-$C$44)/$C$45,(E4-$D$44)/$D$45,(F4-$E$44)/$E$45,(G4-$F$44)/$F$45,(H4-$G$44)/$G$45,(I4-$H$44)/$H$45,(J4-$I$44)/$I$45)</f>
        <v>27.956989247311828</v>
      </c>
      <c r="N4" s="13">
        <f>LN(C4)</f>
        <v>7.2442275156033498</v>
      </c>
      <c r="O4" s="13">
        <f>INDEX(LINEST(D4:D7,$N4:$N7,1),1)</f>
        <v>19.944656775026431</v>
      </c>
      <c r="P4" s="13">
        <f>INDEX(LINEST(D4:D7,$N4:$N7,1),2)</f>
        <v>-99.180975685504222</v>
      </c>
      <c r="Q4" s="13">
        <f>INDEX(LINEST(E4:E7,$N4:$N7,1),1)</f>
        <v>22.031310497799595</v>
      </c>
      <c r="R4" s="13">
        <f>INDEX(LINEST(E4:E7,$N4:$N7,1),2)</f>
        <v>-121.18399426567265</v>
      </c>
      <c r="S4" s="13">
        <f>INDEX(LINEST(F4:F7,$N4:$N7,1),1)</f>
        <v>20.999736818692138</v>
      </c>
      <c r="T4" s="13">
        <f>INDEX(LINEST(F4:F7,$N4:$N7,1),2)</f>
        <v>-121.01980650922903</v>
      </c>
      <c r="U4" s="13">
        <f>INDEX(LINEST(G4:G7,$N4:$N7,1),1)</f>
        <v>13.337457678706773</v>
      </c>
      <c r="V4" s="13">
        <f>INDEX(LINEST(G4:G7,$N4:$N7,1),2)</f>
        <v>-70.842078359030623</v>
      </c>
      <c r="W4" s="13">
        <f>INDEX(LINEST(H4:H7,$N4:$N7,1),1)</f>
        <v>15.957919473041366</v>
      </c>
      <c r="X4" s="13">
        <f>INDEX(LINEST(H4:H7,$N4:$N7,1),2)</f>
        <v>-96.561081501631577</v>
      </c>
      <c r="Y4" s="13">
        <f>INDEX(LINEST(I4:I7,$N4:$N7,1),1)</f>
        <v>13.437010800215978</v>
      </c>
      <c r="Z4" s="13">
        <f>INDEX(LINEST(I4:I7,$N4:$N7,1),2)</f>
        <v>-81.331718997832837</v>
      </c>
      <c r="AA4" s="13">
        <f>INDEX(LINEST(J4:J7,$N4:$N7,1),1)</f>
        <v>8.2956403330559993</v>
      </c>
      <c r="AB4" s="13">
        <f>INDEX(LINEST(J4:J7,$N4:$N7,1),2)</f>
        <v>-40.383353351433151</v>
      </c>
      <c r="AD4" s="8">
        <f>O$4*$N4+P$4</f>
        <v>45.302655713407006</v>
      </c>
      <c r="AE4" s="8">
        <f>Q$4*$N4+R$4</f>
        <v>38.415831447288099</v>
      </c>
      <c r="AF4" s="8">
        <f>S$4*$N4+T$4</f>
        <v>31.107064773169327</v>
      </c>
      <c r="AG4" s="8">
        <f>U$4*$N4+V$4</f>
        <v>25.777499545252169</v>
      </c>
      <c r="AH4" s="8">
        <f>W$4*$N4+X$4</f>
        <v>19.041717836757201</v>
      </c>
      <c r="AI4" s="8">
        <f>Y$4*$N4+Z$4</f>
        <v>16.00904436855113</v>
      </c>
      <c r="AJ4" s="8">
        <f>AA$4*$N4+AB$4</f>
        <v>19.712152608840057</v>
      </c>
      <c r="AK4" s="8">
        <f t="shared" ref="AK4:AK19" si="2">10*LOG10(IF(AD4="",0,POWER(10,((AD4+$C$43)/10))) +IF(AE4="",0,POWER(10,((AE4+$D$43)/10))) +IF(AF4="",0,POWER(10,((AF4+$E$43)/10))) +IF(AG4="",0,POWER(10,((AG4+$F$43)/10))) +IF(AH4="",0,POWER(10,((AH4+$G$43)/10))) +IF(AI4="",0,POWER(10,((AI4+$H$43)/10))) +IF(AJ4="",0,POWER(10,((AJ4+$I$43)/10))))</f>
        <v>34.793117626853501</v>
      </c>
      <c r="AL4" s="8">
        <f t="shared" ref="AL4:AL19" si="3">MAX((AD4-$C$44)/$C$45,(AE4-$D$44)/$D$45,(AF4-$E$44)/$E$45,(AG4-$F$44)/$F$45,(AH4-$G$44)/$G$45,(AI4-$H$44)/$H$45,(AJ4-$I$44)/$I$45)</f>
        <v>28.404119835793654</v>
      </c>
      <c r="AN4">
        <f>B4</f>
        <v>100</v>
      </c>
      <c r="AO4" s="4">
        <f>INDEX(LINEST(AD4:AD7,$N4:$N7,1),1)</f>
        <v>19.944656775026449</v>
      </c>
      <c r="AP4" s="4">
        <f>INDEX(LINEST(AD4:AD7,$N4:$N7,1),2)</f>
        <v>-99.180975685504379</v>
      </c>
      <c r="AQ4" s="4">
        <f>INDEX(LINEST(AE4:AE7,$N4:$N7,1),1)</f>
        <v>22.031310497799591</v>
      </c>
      <c r="AR4" s="4">
        <f>INDEX(LINEST(AE4:AE7,$N4:$N7,1),2)</f>
        <v>-121.18399426567262</v>
      </c>
      <c r="AS4" s="4">
        <f>INDEX(LINEST(AF4:AF7,$N4:$N7,1),1)</f>
        <v>20.999736818692138</v>
      </c>
      <c r="AT4" s="4">
        <f>INDEX(LINEST(AF4:AF7,$N4:$N7,1),2)</f>
        <v>-121.01980650922903</v>
      </c>
      <c r="AU4" s="4">
        <f>INDEX(LINEST(AG4:AG7,$N4:$N7,1),1)</f>
        <v>13.337457678706752</v>
      </c>
      <c r="AV4" s="4">
        <f>INDEX(LINEST(AG4:AG7,$N4:$N7,1),2)</f>
        <v>-70.842078359030467</v>
      </c>
      <c r="AW4" s="4">
        <f>INDEX(LINEST(AH4:AH7,$N4:$N7,1),1)</f>
        <v>15.957919473041359</v>
      </c>
      <c r="AX4" s="4">
        <f>INDEX(LINEST(AH4:AH7,$N4:$N7,1),2)</f>
        <v>-96.56108150163152</v>
      </c>
      <c r="AY4" s="4">
        <f>INDEX(LINEST(AI4:AI7,$N4:$N7,1),1)</f>
        <v>13.437010800215994</v>
      </c>
      <c r="AZ4" s="4">
        <f>INDEX(LINEST(AI4:AI7,$N4:$N7,1),2)</f>
        <v>-81.331718997832965</v>
      </c>
      <c r="BA4" s="4">
        <f>INDEX(LINEST(AJ4:AJ7,$N4:$N7,1),1)</f>
        <v>8.2956403330559993</v>
      </c>
      <c r="BB4" s="4">
        <f>INDEX(LINEST(AJ4:AJ7,$N4:$N7,1),2)</f>
        <v>-40.383353351433151</v>
      </c>
    </row>
    <row r="5" spans="1:54" x14ac:dyDescent="0.25">
      <c r="B5" s="7">
        <v>100</v>
      </c>
      <c r="C5" s="7">
        <v>1600</v>
      </c>
      <c r="D5" s="7">
        <v>47</v>
      </c>
      <c r="E5" s="7">
        <v>42</v>
      </c>
      <c r="F5" s="7">
        <v>34.5</v>
      </c>
      <c r="G5" s="7">
        <v>27.5</v>
      </c>
      <c r="H5" s="7">
        <v>21.5</v>
      </c>
      <c r="I5" s="7">
        <v>18</v>
      </c>
      <c r="J5" s="7">
        <v>20.5</v>
      </c>
      <c r="K5" s="8">
        <f t="shared" si="0"/>
        <v>37.545067706708039</v>
      </c>
      <c r="L5" s="8">
        <f t="shared" si="1"/>
        <v>32.258064516129032</v>
      </c>
      <c r="N5" s="13">
        <f t="shared" ref="N5:N19" si="4">LN(C5)</f>
        <v>7.3777589082278725</v>
      </c>
      <c r="O5" s="14"/>
      <c r="P5" s="15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D5" s="8">
        <f t="shared" ref="AD5:AD7" si="5">O$4*$N5+P$4</f>
        <v>47.965893507994423</v>
      </c>
      <c r="AE5" s="8">
        <f t="shared" ref="AE5:AE7" si="6">Q$4*$N5+R$4</f>
        <v>41.35770301940255</v>
      </c>
      <c r="AF5" s="8">
        <f t="shared" ref="AF5:AF7" si="7">S$4*$N5+T$4</f>
        <v>33.911188875317748</v>
      </c>
      <c r="AG5" s="8">
        <f t="shared" ref="AG5:AG7" si="8">U$4*$N5+V$4</f>
        <v>27.558468843160512</v>
      </c>
      <c r="AH5" s="8">
        <f t="shared" ref="AH5:AH7" si="9">W$4*$N5+X$4</f>
        <v>21.1726010473824</v>
      </c>
      <c r="AI5" s="8">
        <f t="shared" ref="AI5:AI7" si="10">Y$4*$N5+Z$4</f>
        <v>17.803307133414734</v>
      </c>
      <c r="AJ5" s="8">
        <f t="shared" ref="AJ5:AJ7" si="11">AA$4*$N5+AB$4</f>
        <v>20.819881015225185</v>
      </c>
      <c r="AK5" s="8">
        <f t="shared" si="2"/>
        <v>37.414621942571422</v>
      </c>
      <c r="AL5" s="8">
        <f t="shared" si="3"/>
        <v>31.567422601508117</v>
      </c>
      <c r="AN5">
        <f>B8</f>
        <v>200</v>
      </c>
      <c r="AO5" s="3">
        <f>O8</f>
        <v>12.4932370603386</v>
      </c>
      <c r="AP5" s="3">
        <f t="shared" ref="AP5:BB5" si="12">P8</f>
        <v>-41.319850346550837</v>
      </c>
      <c r="AQ5" s="3">
        <f t="shared" si="12"/>
        <v>15.3128050976916</v>
      </c>
      <c r="AR5" s="3">
        <f t="shared" si="12"/>
        <v>-69.518134766756205</v>
      </c>
      <c r="AS5" s="3">
        <f t="shared" si="12"/>
        <v>13.636117043234391</v>
      </c>
      <c r="AT5" s="3">
        <f t="shared" si="12"/>
        <v>-63.311000275437294</v>
      </c>
      <c r="AU5" s="3">
        <f t="shared" si="12"/>
        <v>10.282740934319959</v>
      </c>
      <c r="AV5" s="3">
        <f t="shared" si="12"/>
        <v>-44.896731292799373</v>
      </c>
      <c r="AW5" s="3">
        <f t="shared" si="12"/>
        <v>16.157025716059778</v>
      </c>
      <c r="AX5" s="3">
        <f t="shared" si="12"/>
        <v>-94.54036277923602</v>
      </c>
      <c r="AY5" s="3">
        <f t="shared" si="12"/>
        <v>16.356131959078184</v>
      </c>
      <c r="AZ5" s="3">
        <f t="shared" si="12"/>
        <v>-97.519644056840434</v>
      </c>
      <c r="BA5" s="3">
        <f t="shared" si="12"/>
        <v>11.748569563479634</v>
      </c>
      <c r="BB5" s="3">
        <f t="shared" si="12"/>
        <v>-60.787262972873279</v>
      </c>
    </row>
    <row r="6" spans="1:54" x14ac:dyDescent="0.25">
      <c r="B6" s="7">
        <v>100</v>
      </c>
      <c r="C6" s="7">
        <v>1800</v>
      </c>
      <c r="D6" s="7">
        <v>50</v>
      </c>
      <c r="E6" s="7">
        <v>44</v>
      </c>
      <c r="F6" s="7">
        <v>35.5</v>
      </c>
      <c r="G6" s="7">
        <v>28.5</v>
      </c>
      <c r="H6" s="7">
        <v>22.5</v>
      </c>
      <c r="I6" s="7">
        <v>19</v>
      </c>
      <c r="J6" s="7">
        <v>21.5</v>
      </c>
      <c r="K6" s="8">
        <f t="shared" si="0"/>
        <v>39.431153349120159</v>
      </c>
      <c r="L6" s="8">
        <f t="shared" si="1"/>
        <v>34.408602150537632</v>
      </c>
      <c r="N6" s="13">
        <f t="shared" si="4"/>
        <v>7.4955419438842563</v>
      </c>
      <c r="O6" s="17"/>
      <c r="P6" s="18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D6" s="8">
        <f t="shared" si="5"/>
        <v>50.315035728081682</v>
      </c>
      <c r="AE6" s="8">
        <f t="shared" si="6"/>
        <v>43.952617649321752</v>
      </c>
      <c r="AF6" s="8">
        <f t="shared" si="7"/>
        <v>36.384601625808443</v>
      </c>
      <c r="AG6" s="8">
        <f t="shared" si="8"/>
        <v>29.129395096497149</v>
      </c>
      <c r="AH6" s="8">
        <f t="shared" si="9"/>
        <v>23.052173245677338</v>
      </c>
      <c r="AI6" s="8">
        <f t="shared" si="10"/>
        <v>19.385959055611778</v>
      </c>
      <c r="AJ6" s="8">
        <f t="shared" si="11"/>
        <v>21.796966716366057</v>
      </c>
      <c r="AK6" s="8">
        <f t="shared" si="2"/>
        <v>39.759964393928911</v>
      </c>
      <c r="AL6" s="8">
        <f t="shared" si="3"/>
        <v>34.357653386367474</v>
      </c>
      <c r="AN6">
        <f>B12</f>
        <v>500</v>
      </c>
      <c r="AO6" s="3">
        <f>O12</f>
        <v>9.1398609514241702</v>
      </c>
      <c r="AP6" s="3">
        <f t="shared" ref="AP6:BB6" si="13">P12</f>
        <v>-11.90558136391293</v>
      </c>
      <c r="AQ6" s="3">
        <f t="shared" si="13"/>
        <v>16.591280666111999</v>
      </c>
      <c r="AR6" s="3">
        <f t="shared" si="13"/>
        <v>-74.766706702866301</v>
      </c>
      <c r="AS6" s="3">
        <f t="shared" si="13"/>
        <v>6.7185054001079889</v>
      </c>
      <c r="AT6" s="3">
        <f t="shared" si="13"/>
        <v>-7.1658594989164186</v>
      </c>
      <c r="AU6" s="3">
        <f t="shared" si="13"/>
        <v>10.07188150902242</v>
      </c>
      <c r="AV6" s="3">
        <f t="shared" si="13"/>
        <v>-36.580128481554326</v>
      </c>
      <c r="AW6" s="3">
        <f t="shared" si="13"/>
        <v>13.891267896735972</v>
      </c>
      <c r="AX6" s="3">
        <f t="shared" si="13"/>
        <v>-71.831671023012916</v>
      </c>
      <c r="AY6" s="3">
        <f t="shared" si="13"/>
        <v>11.282559284680511</v>
      </c>
      <c r="AZ6" s="3">
        <f t="shared" si="13"/>
        <v>-53.449989414052581</v>
      </c>
      <c r="BA6" s="3">
        <f t="shared" si="13"/>
        <v>14.369031357814226</v>
      </c>
      <c r="BB6" s="3">
        <f t="shared" si="13"/>
        <v>-73.006266115474219</v>
      </c>
    </row>
    <row r="7" spans="1:54" x14ac:dyDescent="0.25">
      <c r="B7" s="7">
        <v>100</v>
      </c>
      <c r="C7" s="7">
        <v>2000</v>
      </c>
      <c r="D7" s="7">
        <v>53</v>
      </c>
      <c r="E7" s="7">
        <v>46</v>
      </c>
      <c r="F7" s="7">
        <v>39</v>
      </c>
      <c r="G7" s="7">
        <v>31</v>
      </c>
      <c r="H7" s="7">
        <v>25</v>
      </c>
      <c r="I7" s="7">
        <v>21</v>
      </c>
      <c r="J7" s="7">
        <v>23</v>
      </c>
      <c r="K7" s="8">
        <f t="shared" si="0"/>
        <v>42.090927574476268</v>
      </c>
      <c r="L7" s="8">
        <f t="shared" si="1"/>
        <v>36.559139784946233</v>
      </c>
      <c r="N7" s="13">
        <f t="shared" si="4"/>
        <v>7.6009024595420822</v>
      </c>
      <c r="O7" s="20"/>
      <c r="P7" s="21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D7" s="8">
        <f t="shared" si="5"/>
        <v>52.416415050516832</v>
      </c>
      <c r="AE7" s="8">
        <f t="shared" si="6"/>
        <v>46.273847883987571</v>
      </c>
      <c r="AF7" s="8">
        <f t="shared" si="7"/>
        <v>38.597144725704482</v>
      </c>
      <c r="AG7" s="8">
        <f t="shared" si="8"/>
        <v>30.534636515090114</v>
      </c>
      <c r="AH7" s="8">
        <f t="shared" si="9"/>
        <v>24.733507870183033</v>
      </c>
      <c r="AI7" s="8">
        <f t="shared" si="10"/>
        <v>20.801689442422315</v>
      </c>
      <c r="AJ7" s="8">
        <f t="shared" si="11"/>
        <v>22.670999659568693</v>
      </c>
      <c r="AK7" s="8">
        <f t="shared" si="2"/>
        <v>41.880331495507676</v>
      </c>
      <c r="AL7" s="8">
        <f t="shared" si="3"/>
        <v>36.853599875255448</v>
      </c>
      <c r="AN7">
        <f>B16</f>
        <v>750</v>
      </c>
      <c r="AO7" s="3">
        <f>O16</f>
        <v>12.4932370603386</v>
      </c>
      <c r="AP7" s="3">
        <f t="shared" ref="AP7:BB7" si="14">P16</f>
        <v>-36.319850346550837</v>
      </c>
      <c r="AQ7" s="3">
        <f t="shared" si="14"/>
        <v>17.523301223710245</v>
      </c>
      <c r="AR7" s="3">
        <f t="shared" si="14"/>
        <v>-79.441253820507683</v>
      </c>
      <c r="AS7" s="3">
        <f t="shared" si="14"/>
        <v>13.437010800215978</v>
      </c>
      <c r="AT7" s="3">
        <f t="shared" si="14"/>
        <v>-55.331718997832837</v>
      </c>
      <c r="AU7" s="3">
        <f t="shared" si="14"/>
        <v>10.816549005881386</v>
      </c>
      <c r="AV7" s="3">
        <f t="shared" si="14"/>
        <v>-40.612715855231883</v>
      </c>
      <c r="AW7" s="3">
        <f t="shared" si="14"/>
        <v>7.0849625573979091</v>
      </c>
      <c r="AX7" s="3">
        <f t="shared" si="14"/>
        <v>-17.013492418934902</v>
      </c>
      <c r="AY7" s="3">
        <f t="shared" si="14"/>
        <v>6.8858563143794989</v>
      </c>
      <c r="AZ7" s="3">
        <f t="shared" si="14"/>
        <v>-17.034211141330459</v>
      </c>
      <c r="BA7" s="3">
        <f t="shared" si="14"/>
        <v>18.455321781308495</v>
      </c>
      <c r="BB7" s="3">
        <f t="shared" si="14"/>
        <v>-101.11580093814908</v>
      </c>
    </row>
    <row r="8" spans="1:54" x14ac:dyDescent="0.25">
      <c r="B8" s="7">
        <v>200</v>
      </c>
      <c r="C8" s="7">
        <v>1400</v>
      </c>
      <c r="D8" s="7">
        <v>49.5</v>
      </c>
      <c r="E8" s="7">
        <v>41</v>
      </c>
      <c r="F8" s="7">
        <v>35</v>
      </c>
      <c r="G8" s="7">
        <v>29</v>
      </c>
      <c r="H8" s="7">
        <v>22</v>
      </c>
      <c r="I8" s="7">
        <v>20</v>
      </c>
      <c r="J8" s="7">
        <v>24.5</v>
      </c>
      <c r="K8" s="8">
        <f t="shared" si="0"/>
        <v>38.316810647964459</v>
      </c>
      <c r="L8" s="8">
        <f t="shared" si="1"/>
        <v>31.609195402298852</v>
      </c>
      <c r="N8" s="13">
        <f t="shared" si="4"/>
        <v>7.2442275156033498</v>
      </c>
      <c r="O8" s="13">
        <f>INDEX(LINEST(D8:D11,$N8:$N11,1),1)</f>
        <v>12.4932370603386</v>
      </c>
      <c r="P8" s="13">
        <f>INDEX(LINEST(D8:D11,$N8:$N11,1),2)</f>
        <v>-41.319850346550837</v>
      </c>
      <c r="Q8" s="13">
        <f>INDEX(LINEST(E8:E11,$N8:$N11,1),1)</f>
        <v>15.3128050976916</v>
      </c>
      <c r="R8" s="13">
        <f>INDEX(LINEST(E8:E11,$N8:$N11,1),2)</f>
        <v>-69.518134766756205</v>
      </c>
      <c r="S8" s="13">
        <f>INDEX(LINEST(F8:F11,$N8:$N11,1),1)</f>
        <v>13.636117043234391</v>
      </c>
      <c r="T8" s="13">
        <f>INDEX(LINEST(F8:F11,$N8:$N11,1),2)</f>
        <v>-63.311000275437294</v>
      </c>
      <c r="U8" s="13">
        <f>INDEX(LINEST(G8:G11,$N8:$N11,1),1)</f>
        <v>10.282740934319959</v>
      </c>
      <c r="V8" s="13">
        <f>INDEX(LINEST(G8:G11,$N8:$N11,1),2)</f>
        <v>-44.896731292799373</v>
      </c>
      <c r="W8" s="13">
        <f>INDEX(LINEST(H8:H11,$N8:$N11,1),1)</f>
        <v>16.157025716059778</v>
      </c>
      <c r="X8" s="13">
        <f>INDEX(LINEST(H8:H11,$N8:$N11,1),2)</f>
        <v>-94.54036277923602</v>
      </c>
      <c r="Y8" s="13">
        <f>INDEX(LINEST(I8:I11,$N8:$N11,1),1)</f>
        <v>16.356131959078184</v>
      </c>
      <c r="Z8" s="13">
        <f>INDEX(LINEST(I8:I11,$N8:$N11,1),2)</f>
        <v>-97.519644056840434</v>
      </c>
      <c r="AA8" s="13">
        <f>INDEX(LINEST(J8:J11,$N8:$N11,1),1)</f>
        <v>11.748569563479634</v>
      </c>
      <c r="AB8" s="13">
        <f>INDEX(LINEST(J8:J11,$N8:$N11,1),2)</f>
        <v>-60.787262972873279</v>
      </c>
      <c r="AD8" s="8">
        <f>O$8*$N8+P$8</f>
        <v>49.184001324909559</v>
      </c>
      <c r="AE8" s="8">
        <f>Q$8*$N8+R$8</f>
        <v>41.411309263012527</v>
      </c>
      <c r="AF8" s="8">
        <f>S$8*$N8+T$8</f>
        <v>35.472134015149066</v>
      </c>
      <c r="AG8" s="8">
        <f>U$8*$N8+V$8</f>
        <v>29.593783519422175</v>
      </c>
      <c r="AH8" s="8">
        <f>W$8*$N8+X$8</f>
        <v>22.504807483355137</v>
      </c>
      <c r="AI8" s="8">
        <f>Y$8*$N8+Z$8</f>
        <v>20.967897129953059</v>
      </c>
      <c r="AJ8" s="8">
        <f>AA$8*$N8+AB$8</f>
        <v>24.322047927865924</v>
      </c>
      <c r="AK8" s="8">
        <f t="shared" si="2"/>
        <v>38.539867548133472</v>
      </c>
      <c r="AL8" s="8">
        <f t="shared" si="3"/>
        <v>31.625063723669381</v>
      </c>
    </row>
    <row r="9" spans="1:54" x14ac:dyDescent="0.25">
      <c r="B9" s="7">
        <v>200</v>
      </c>
      <c r="C9" s="7">
        <v>1600</v>
      </c>
      <c r="D9" s="7">
        <v>50.5</v>
      </c>
      <c r="E9" s="7">
        <v>44</v>
      </c>
      <c r="F9" s="7">
        <v>38</v>
      </c>
      <c r="G9" s="7">
        <v>32</v>
      </c>
      <c r="H9" s="7">
        <v>25.5</v>
      </c>
      <c r="I9" s="7">
        <v>24.5</v>
      </c>
      <c r="J9" s="7">
        <v>25.5</v>
      </c>
      <c r="K9" s="8">
        <f t="shared" si="0"/>
        <v>40.764370283323203</v>
      </c>
      <c r="L9" s="8">
        <f t="shared" si="1"/>
        <v>34.408602150537632</v>
      </c>
      <c r="N9" s="13">
        <f t="shared" si="4"/>
        <v>7.3777589082278725</v>
      </c>
      <c r="O9" s="14"/>
      <c r="P9" s="15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D9" s="8">
        <f t="shared" ref="AD9:AD11" si="15">O$8*$N9+P$8</f>
        <v>50.852240667964878</v>
      </c>
      <c r="AE9" s="8">
        <f t="shared" ref="AE9:AE11" si="16">Q$8*$N9+R$8</f>
        <v>43.456049452695169</v>
      </c>
      <c r="AF9" s="8">
        <f t="shared" ref="AF9:AF11" si="17">S$8*$N9+T$8</f>
        <v>37.292983713923149</v>
      </c>
      <c r="AG9" s="8">
        <f t="shared" ref="AG9:AG11" si="18">U$8*$N9+V$8</f>
        <v>30.966852236379097</v>
      </c>
      <c r="AH9" s="8">
        <f t="shared" ref="AH9:AH11" si="19">W$8*$N9+X$8</f>
        <v>24.66227762789083</v>
      </c>
      <c r="AI9" s="8">
        <f t="shared" ref="AI9:AI11" si="20">Y$8*$N9+Z$8</f>
        <v>23.151954208399232</v>
      </c>
      <c r="AJ9" s="8">
        <f t="shared" ref="AJ9:AJ11" si="21">AA$8*$N9+AB$8</f>
        <v>25.890850783023438</v>
      </c>
      <c r="AK9" s="8">
        <f t="shared" si="2"/>
        <v>40.337805159250024</v>
      </c>
      <c r="AL9" s="8">
        <f t="shared" si="3"/>
        <v>33.823709088919536</v>
      </c>
      <c r="AN9" t="s">
        <v>30</v>
      </c>
    </row>
    <row r="10" spans="1:54" x14ac:dyDescent="0.25">
      <c r="B10" s="7">
        <v>200</v>
      </c>
      <c r="C10" s="7">
        <v>1800</v>
      </c>
      <c r="D10" s="7">
        <v>52</v>
      </c>
      <c r="E10" s="7">
        <v>45.5</v>
      </c>
      <c r="F10" s="7">
        <v>39</v>
      </c>
      <c r="G10" s="7">
        <v>32</v>
      </c>
      <c r="H10" s="7">
        <v>26.5</v>
      </c>
      <c r="I10" s="7">
        <v>25.5</v>
      </c>
      <c r="J10" s="7">
        <v>27.5</v>
      </c>
      <c r="K10" s="8">
        <f t="shared" si="0"/>
        <v>41.944330221057236</v>
      </c>
      <c r="L10" s="8">
        <f t="shared" si="1"/>
        <v>36.021505376344081</v>
      </c>
      <c r="N10" s="13">
        <f t="shared" si="4"/>
        <v>7.4955419438842563</v>
      </c>
      <c r="O10" s="17"/>
      <c r="P10" s="18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D10" s="8">
        <f t="shared" si="15"/>
        <v>52.323732054106387</v>
      </c>
      <c r="AE10" s="8">
        <f t="shared" si="16"/>
        <v>45.259638121515835</v>
      </c>
      <c r="AF10" s="8">
        <f t="shared" si="17"/>
        <v>38.899086973841051</v>
      </c>
      <c r="AG10" s="8">
        <f t="shared" si="18"/>
        <v>32.17798467849147</v>
      </c>
      <c r="AH10" s="8">
        <f t="shared" si="19"/>
        <v>26.565301163906611</v>
      </c>
      <c r="AI10" s="8">
        <f t="shared" si="20"/>
        <v>25.07842908213587</v>
      </c>
      <c r="AJ10" s="8">
        <f t="shared" si="21"/>
        <v>27.274632970830268</v>
      </c>
      <c r="AK10" s="8">
        <f t="shared" si="2"/>
        <v>41.933737925191835</v>
      </c>
      <c r="AL10" s="8">
        <f t="shared" si="3"/>
        <v>35.763051743565413</v>
      </c>
      <c r="AN10">
        <f>selection!C3</f>
        <v>200</v>
      </c>
    </row>
    <row r="11" spans="1:54" x14ac:dyDescent="0.25">
      <c r="B11" s="7">
        <v>200</v>
      </c>
      <c r="C11" s="7">
        <v>2000</v>
      </c>
      <c r="D11" s="7">
        <v>54</v>
      </c>
      <c r="E11" s="7">
        <v>46.5</v>
      </c>
      <c r="F11" s="7">
        <v>40</v>
      </c>
      <c r="G11" s="7">
        <v>33</v>
      </c>
      <c r="H11" s="7">
        <v>28</v>
      </c>
      <c r="I11" s="7">
        <v>26</v>
      </c>
      <c r="J11" s="7">
        <v>28.5</v>
      </c>
      <c r="K11" s="8">
        <f t="shared" si="0"/>
        <v>43.221356364724741</v>
      </c>
      <c r="L11" s="8">
        <f t="shared" si="1"/>
        <v>37.096774193548384</v>
      </c>
      <c r="N11" s="13">
        <f t="shared" si="4"/>
        <v>7.6009024595420822</v>
      </c>
      <c r="O11" s="20"/>
      <c r="P11" s="21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D11" s="8">
        <f t="shared" si="15"/>
        <v>53.640025953019119</v>
      </c>
      <c r="AE11" s="8">
        <f t="shared" si="16"/>
        <v>46.873003162776413</v>
      </c>
      <c r="AF11" s="8">
        <f t="shared" si="17"/>
        <v>40.33579529708669</v>
      </c>
      <c r="AG11" s="8">
        <f t="shared" si="18"/>
        <v>33.261379565707244</v>
      </c>
      <c r="AH11" s="8">
        <f t="shared" si="19"/>
        <v>28.267613724847422</v>
      </c>
      <c r="AI11" s="8">
        <f t="shared" si="20"/>
        <v>26.801719579511783</v>
      </c>
      <c r="AJ11" s="8">
        <f t="shared" si="21"/>
        <v>28.512468318280327</v>
      </c>
      <c r="AK11" s="8">
        <f t="shared" si="2"/>
        <v>43.369209040437781</v>
      </c>
      <c r="AL11" s="8">
        <f t="shared" si="3"/>
        <v>37.497852863200443</v>
      </c>
    </row>
    <row r="12" spans="1:54" x14ac:dyDescent="0.25">
      <c r="B12" s="7">
        <v>500</v>
      </c>
      <c r="C12" s="7">
        <v>1400</v>
      </c>
      <c r="D12" s="7">
        <v>54.5</v>
      </c>
      <c r="E12" s="7">
        <v>46</v>
      </c>
      <c r="F12" s="7">
        <v>41.5</v>
      </c>
      <c r="G12" s="7">
        <v>36.5</v>
      </c>
      <c r="H12" s="7">
        <v>29</v>
      </c>
      <c r="I12" s="7">
        <v>28.5</v>
      </c>
      <c r="J12" s="7">
        <v>31</v>
      </c>
      <c r="K12" s="8">
        <f t="shared" si="0"/>
        <v>44.241790271575042</v>
      </c>
      <c r="L12" s="8">
        <f t="shared" si="1"/>
        <v>37.864077669902912</v>
      </c>
      <c r="N12" s="13">
        <f t="shared" si="4"/>
        <v>7.2442275156033498</v>
      </c>
      <c r="O12" s="13">
        <f>INDEX(LINEST(D12:D15,$N12:$N15,1),1)</f>
        <v>9.1398609514241702</v>
      </c>
      <c r="P12" s="13">
        <f>INDEX(LINEST(D12:D15,$N12:$N15,1),2)</f>
        <v>-11.90558136391293</v>
      </c>
      <c r="Q12" s="13">
        <f>INDEX(LINEST(E12:E15,$N12:$N15,1),1)</f>
        <v>16.591280666111999</v>
      </c>
      <c r="R12" s="13">
        <f>INDEX(LINEST(E12:E15,$N12:$N15,1),2)</f>
        <v>-74.766706702866301</v>
      </c>
      <c r="S12" s="13">
        <f>INDEX(LINEST(F12:F15,$N12:$N15,1),1)</f>
        <v>6.7185054001079889</v>
      </c>
      <c r="T12" s="13">
        <f>INDEX(LINEST(F12:F15,$N12:$N15,1),2)</f>
        <v>-7.1658594989164186</v>
      </c>
      <c r="U12" s="13">
        <f>INDEX(LINEST(G12:G15,$N12:$N15,1),1)</f>
        <v>10.07188150902242</v>
      </c>
      <c r="V12" s="13">
        <f>INDEX(LINEST(G12:G15,$N12:$N15,1),2)</f>
        <v>-36.580128481554326</v>
      </c>
      <c r="W12" s="13">
        <f>INDEX(LINEST(H12:H15,$N12:$N15,1),1)</f>
        <v>13.891267896735972</v>
      </c>
      <c r="X12" s="13">
        <f>INDEX(LINEST(H12:H15,$N12:$N15,1),2)</f>
        <v>-71.831671023012916</v>
      </c>
      <c r="Y12" s="13">
        <f>INDEX(LINEST(I12:I15,$N12:$N15,1),1)</f>
        <v>11.282559284680511</v>
      </c>
      <c r="Z12" s="13">
        <f>INDEX(LINEST(I12:I15,$N12:$N15,1),2)</f>
        <v>-53.449989414052581</v>
      </c>
      <c r="AA12" s="13">
        <f>INDEX(LINEST(J12:J15,$N12:$N15,1),1)</f>
        <v>14.369031357814226</v>
      </c>
      <c r="AB12" s="13">
        <f>INDEX(LINEST(J12:J15,$N12:$N15,1),2)</f>
        <v>-73.006266115474219</v>
      </c>
      <c r="AD12" s="8">
        <f>O$12*$N12+P$12</f>
        <v>54.305650829182653</v>
      </c>
      <c r="AE12" s="8">
        <f>Q$12*$N12+R$12</f>
        <v>45.424305217680114</v>
      </c>
      <c r="AF12" s="8">
        <f>S$12*$N12+T$12</f>
        <v>41.504522184275565</v>
      </c>
      <c r="AG12" s="8">
        <f>U$12*$N12+V$12</f>
        <v>36.382872680002478</v>
      </c>
      <c r="AH12" s="8">
        <f>W$12*$N12+X$12</f>
        <v>28.799834101139282</v>
      </c>
      <c r="AI12" s="8">
        <f>Y$12*$N12+Z$12</f>
        <v>28.283437002456026</v>
      </c>
      <c r="AJ12" s="8">
        <f>AA$12*$N12+AB$12</f>
        <v>31.086266219370955</v>
      </c>
      <c r="AK12" s="8">
        <f t="shared" si="2"/>
        <v>44.046499129990053</v>
      </c>
      <c r="AL12" s="8">
        <f t="shared" si="3"/>
        <v>37.947831280942673</v>
      </c>
      <c r="AN12">
        <f>INDEX(AN4:AN7,MATCH(AN10,AN4:AN7,1))</f>
        <v>200</v>
      </c>
      <c r="AO12">
        <f>VLOOKUP($AN12,$AN$4:$BB$7,2)</f>
        <v>12.4932370603386</v>
      </c>
      <c r="AP12">
        <f>VLOOKUP($AN12,$AN$4:$BB$7,3)</f>
        <v>-41.319850346550837</v>
      </c>
      <c r="AQ12">
        <f>VLOOKUP($AN12,$AN$4:$BB$7,4)</f>
        <v>15.3128050976916</v>
      </c>
      <c r="AR12">
        <f>VLOOKUP($AN12,$AN$4:$BB$7,5)</f>
        <v>-69.518134766756205</v>
      </c>
      <c r="AS12">
        <f>VLOOKUP($AN12,$AN$4:$BB$7,6)</f>
        <v>13.636117043234391</v>
      </c>
      <c r="AT12">
        <f>VLOOKUP($AN12,$AN$4:$BB$7,7)</f>
        <v>-63.311000275437294</v>
      </c>
      <c r="AU12">
        <f>VLOOKUP($AN12,$AN$4:$BB$7,8)</f>
        <v>10.282740934319959</v>
      </c>
      <c r="AV12">
        <f>VLOOKUP($AN12,$AN$4:$BB$7,9)</f>
        <v>-44.896731292799373</v>
      </c>
      <c r="AW12">
        <f>VLOOKUP($AN12,$AN$4:$BB$7,10)</f>
        <v>16.157025716059778</v>
      </c>
      <c r="AX12">
        <f>VLOOKUP($AN12,$AN$4:$BB$7,11)</f>
        <v>-94.54036277923602</v>
      </c>
      <c r="AY12">
        <f>VLOOKUP($AN12,$AN$4:$BB$7,12)</f>
        <v>16.356131959078184</v>
      </c>
      <c r="AZ12">
        <f>VLOOKUP($AN12,$AN$4:$BB$7,13)</f>
        <v>-97.519644056840434</v>
      </c>
      <c r="BA12">
        <f>VLOOKUP($AN12,$AN$4:$BB$7,14)</f>
        <v>11.748569563479634</v>
      </c>
      <c r="BB12">
        <f>VLOOKUP($AN12,$AN$4:$BB$7,15)</f>
        <v>-60.787262972873279</v>
      </c>
    </row>
    <row r="13" spans="1:54" x14ac:dyDescent="0.25">
      <c r="B13" s="7">
        <v>500</v>
      </c>
      <c r="C13" s="7">
        <v>1600</v>
      </c>
      <c r="D13" s="7">
        <v>55.5</v>
      </c>
      <c r="E13" s="7">
        <v>47</v>
      </c>
      <c r="F13" s="7">
        <v>42.5</v>
      </c>
      <c r="G13" s="7">
        <v>37.5</v>
      </c>
      <c r="H13" s="7">
        <v>30</v>
      </c>
      <c r="I13" s="7">
        <v>29.5</v>
      </c>
      <c r="J13" s="7">
        <v>33</v>
      </c>
      <c r="K13" s="8">
        <f t="shared" si="0"/>
        <v>45.282973385084389</v>
      </c>
      <c r="L13" s="8">
        <f t="shared" si="1"/>
        <v>39.805825242718448</v>
      </c>
      <c r="N13" s="13">
        <f t="shared" si="4"/>
        <v>7.3777589082278725</v>
      </c>
      <c r="O13" s="14"/>
      <c r="P13" s="15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D13" s="8">
        <f t="shared" ref="AD13:AD15" si="22">O$12*$N13+P$12</f>
        <v>55.526109190420826</v>
      </c>
      <c r="AE13" s="8">
        <f t="shared" ref="AE13:AE15" si="23">Q$12*$N13+R$12</f>
        <v>47.63976203045037</v>
      </c>
      <c r="AF13" s="8">
        <f t="shared" ref="AF13:AF15" si="24">S$12*$N13+T$12</f>
        <v>42.401653566707367</v>
      </c>
      <c r="AG13" s="8">
        <f t="shared" ref="AG13:AG15" si="25">U$12*$N13+V$12</f>
        <v>37.727785044251419</v>
      </c>
      <c r="AH13" s="8">
        <f t="shared" ref="AH13:AH15" si="26">W$12*$N13+X$12</f>
        <v>30.654754448710761</v>
      </c>
      <c r="AI13" s="8">
        <f t="shared" ref="AI13:AI15" si="27">Y$12*$N13+Z$12</f>
        <v>29.790012856108149</v>
      </c>
      <c r="AJ13" s="8">
        <f t="shared" ref="AJ13:AJ15" si="28">AA$12*$N13+AB$12</f>
        <v>33.004982987245327</v>
      </c>
      <c r="AK13" s="8">
        <f t="shared" si="2"/>
        <v>45.478779578559028</v>
      </c>
      <c r="AL13" s="8">
        <f t="shared" si="3"/>
        <v>39.810663094412938</v>
      </c>
      <c r="AN13">
        <f>INDEX(AN4:AN7,MATCH(AN10,AN4:AN7,1)+1)</f>
        <v>500</v>
      </c>
      <c r="AO13">
        <f>VLOOKUP($AN13,$AN$4:$BB$7,2)</f>
        <v>9.1398609514241702</v>
      </c>
      <c r="AP13">
        <f>VLOOKUP($AN13,$AN$4:$BB$7,3)</f>
        <v>-11.90558136391293</v>
      </c>
      <c r="AQ13">
        <f>VLOOKUP($AN13,$AN$4:$BB$7,4)</f>
        <v>16.591280666111999</v>
      </c>
      <c r="AR13">
        <f>VLOOKUP($AN13,$AN$4:$BB$7,5)</f>
        <v>-74.766706702866301</v>
      </c>
      <c r="AS13">
        <f>VLOOKUP($AN13,$AN$4:$BB$7,6)</f>
        <v>6.7185054001079889</v>
      </c>
      <c r="AT13">
        <f>VLOOKUP($AN13,$AN$4:$BB$7,7)</f>
        <v>-7.1658594989164186</v>
      </c>
      <c r="AU13">
        <f>VLOOKUP($AN13,$AN$4:$BB$7,8)</f>
        <v>10.07188150902242</v>
      </c>
      <c r="AV13">
        <f>VLOOKUP($AN13,$AN$4:$BB$7,9)</f>
        <v>-36.580128481554326</v>
      </c>
      <c r="AW13">
        <f>VLOOKUP($AN13,$AN$4:$BB$7,10)</f>
        <v>13.891267896735972</v>
      </c>
      <c r="AX13">
        <f>VLOOKUP($AN13,$AN$4:$BB$7,11)</f>
        <v>-71.831671023012916</v>
      </c>
      <c r="AY13">
        <f>VLOOKUP($AN13,$AN$4:$BB$7,12)</f>
        <v>11.282559284680511</v>
      </c>
      <c r="AZ13">
        <f>VLOOKUP($AN13,$AN$4:$BB$7,13)</f>
        <v>-53.449989414052581</v>
      </c>
      <c r="BA13">
        <f>VLOOKUP($AN13,$AN$4:$BB$7,14)</f>
        <v>14.369031357814226</v>
      </c>
      <c r="BB13">
        <f>VLOOKUP($AN13,$AN$4:$BB$7,15)</f>
        <v>-73.006266115474219</v>
      </c>
    </row>
    <row r="14" spans="1:54" x14ac:dyDescent="0.25">
      <c r="B14" s="7">
        <v>500</v>
      </c>
      <c r="C14" s="7">
        <v>1800</v>
      </c>
      <c r="D14" s="7">
        <v>56</v>
      </c>
      <c r="E14" s="7">
        <v>49</v>
      </c>
      <c r="F14" s="7">
        <v>43</v>
      </c>
      <c r="G14" s="7">
        <v>39</v>
      </c>
      <c r="H14" s="7">
        <v>33</v>
      </c>
      <c r="I14" s="7">
        <v>31</v>
      </c>
      <c r="J14" s="7">
        <v>35</v>
      </c>
      <c r="K14" s="8">
        <f t="shared" si="0"/>
        <v>46.522485896417066</v>
      </c>
      <c r="L14" s="8">
        <f t="shared" si="1"/>
        <v>41.747572815533978</v>
      </c>
      <c r="N14" s="13">
        <f t="shared" si="4"/>
        <v>7.4955419438842563</v>
      </c>
      <c r="O14" s="17"/>
      <c r="P14" s="18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D14" s="8">
        <f t="shared" si="22"/>
        <v>56.602629758756805</v>
      </c>
      <c r="AE14" s="8">
        <f t="shared" si="23"/>
        <v>49.593933432732115</v>
      </c>
      <c r="AF14" s="8">
        <f t="shared" si="24"/>
        <v>43.192979527805889</v>
      </c>
      <c r="AG14" s="8">
        <f t="shared" si="25"/>
        <v>38.914081823155485</v>
      </c>
      <c r="AH14" s="8">
        <f t="shared" si="26"/>
        <v>32.290910150704391</v>
      </c>
      <c r="AI14" s="8">
        <f t="shared" si="27"/>
        <v>31.118906938630943</v>
      </c>
      <c r="AJ14" s="8">
        <f t="shared" si="28"/>
        <v>34.697411120010457</v>
      </c>
      <c r="AK14" s="8">
        <f t="shared" si="2"/>
        <v>46.787242749290698</v>
      </c>
      <c r="AL14" s="8">
        <f t="shared" si="3"/>
        <v>41.45379720389365</v>
      </c>
      <c r="AN14" s="24">
        <f>AN10</f>
        <v>200</v>
      </c>
      <c r="AO14" s="23">
        <f>IF($AN$10=100,AO12,IF($AN$10=750,AO12,FORECAST($AN$14,AO12:AO13,$AN$12:$AN$13)))</f>
        <v>12.493237060338599</v>
      </c>
      <c r="AP14" s="23">
        <f t="shared" ref="AP14:BB14" si="29">IF($AN$10=100,AP12,IF($AN$10=750,AP12,FORECAST($AN$14,AP12:AP13,$AN$12:$AN$13)))</f>
        <v>-41.319850346550837</v>
      </c>
      <c r="AQ14" s="23">
        <f t="shared" si="29"/>
        <v>15.312805097691601</v>
      </c>
      <c r="AR14" s="23">
        <f t="shared" si="29"/>
        <v>-69.518134766756205</v>
      </c>
      <c r="AS14" s="23">
        <f t="shared" si="29"/>
        <v>13.636117043234391</v>
      </c>
      <c r="AT14" s="23">
        <f t="shared" si="29"/>
        <v>-63.311000275437287</v>
      </c>
      <c r="AU14" s="23">
        <f t="shared" si="29"/>
        <v>10.282740934319959</v>
      </c>
      <c r="AV14" s="23">
        <f t="shared" si="29"/>
        <v>-44.896731292799373</v>
      </c>
      <c r="AW14" s="23">
        <f t="shared" si="29"/>
        <v>16.157025716059778</v>
      </c>
      <c r="AX14" s="23">
        <f t="shared" si="29"/>
        <v>-94.540362779236034</v>
      </c>
      <c r="AY14" s="23">
        <f t="shared" si="29"/>
        <v>16.356131959078184</v>
      </c>
      <c r="AZ14" s="23">
        <f t="shared" si="29"/>
        <v>-97.519644056840434</v>
      </c>
      <c r="BA14" s="23">
        <f t="shared" si="29"/>
        <v>11.748569563479636</v>
      </c>
      <c r="BB14" s="23">
        <f t="shared" si="29"/>
        <v>-60.787262972873279</v>
      </c>
    </row>
    <row r="15" spans="1:54" x14ac:dyDescent="0.25">
      <c r="B15" s="7">
        <v>500</v>
      </c>
      <c r="C15" s="7">
        <v>2000</v>
      </c>
      <c r="D15" s="7">
        <v>58</v>
      </c>
      <c r="E15" s="7">
        <v>52</v>
      </c>
      <c r="F15" s="7">
        <v>44</v>
      </c>
      <c r="G15" s="7">
        <v>40</v>
      </c>
      <c r="H15" s="7">
        <v>33.5</v>
      </c>
      <c r="I15" s="7">
        <v>32.5</v>
      </c>
      <c r="J15" s="7">
        <v>36</v>
      </c>
      <c r="K15" s="8">
        <f t="shared" si="0"/>
        <v>48.303875288384937</v>
      </c>
      <c r="L15" s="8">
        <f t="shared" si="1"/>
        <v>43.01075268817204</v>
      </c>
      <c r="N15" s="13">
        <f t="shared" si="4"/>
        <v>7.6009024595420822</v>
      </c>
      <c r="O15" s="20"/>
      <c r="P15" s="21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D15" s="8">
        <f t="shared" si="22"/>
        <v>57.565610221639687</v>
      </c>
      <c r="AE15" s="8">
        <f t="shared" si="23"/>
        <v>51.341999319137386</v>
      </c>
      <c r="AF15" s="8">
        <f t="shared" si="24"/>
        <v>43.900844721211158</v>
      </c>
      <c r="AG15" s="8">
        <f t="shared" si="25"/>
        <v>39.975260452590604</v>
      </c>
      <c r="AH15" s="8">
        <f t="shared" si="26"/>
        <v>33.754501299445494</v>
      </c>
      <c r="AI15" s="8">
        <f t="shared" si="27"/>
        <v>32.307643202804869</v>
      </c>
      <c r="AJ15" s="8">
        <f t="shared" si="28"/>
        <v>36.211339673373232</v>
      </c>
      <c r="AK15" s="8">
        <f t="shared" si="2"/>
        <v>47.995176129276231</v>
      </c>
      <c r="AL15" s="8">
        <f t="shared" si="3"/>
        <v>42.923630750847799</v>
      </c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</row>
    <row r="16" spans="1:54" x14ac:dyDescent="0.25">
      <c r="B16" s="7">
        <v>750</v>
      </c>
      <c r="C16" s="7">
        <v>1400</v>
      </c>
      <c r="D16" s="7">
        <v>54.5</v>
      </c>
      <c r="E16" s="7">
        <v>48</v>
      </c>
      <c r="F16" s="7">
        <v>42</v>
      </c>
      <c r="G16" s="7">
        <v>38</v>
      </c>
      <c r="H16" s="7">
        <v>34.5</v>
      </c>
      <c r="I16" s="7">
        <v>33.5</v>
      </c>
      <c r="J16" s="7">
        <v>33</v>
      </c>
      <c r="K16" s="8">
        <f t="shared" si="0"/>
        <v>45.752553706793506</v>
      </c>
      <c r="L16" s="8">
        <f t="shared" si="1"/>
        <v>39.805825242718448</v>
      </c>
      <c r="N16" s="13">
        <f t="shared" si="4"/>
        <v>7.2442275156033498</v>
      </c>
      <c r="O16" s="13">
        <f>INDEX(LINEST(D16:D19,$N16:$N19,1),1)</f>
        <v>12.4932370603386</v>
      </c>
      <c r="P16" s="13">
        <f>INDEX(LINEST(D16:D19,$N16:$N19,1),2)</f>
        <v>-36.319850346550837</v>
      </c>
      <c r="Q16" s="13">
        <f>INDEX(LINEST(E16:E19,$N16:$N19,1),1)</f>
        <v>17.523301223710245</v>
      </c>
      <c r="R16" s="13">
        <f>INDEX(LINEST(E16:E19,$N16:$N19,1),2)</f>
        <v>-79.441253820507683</v>
      </c>
      <c r="S16" s="13">
        <f>INDEX(LINEST(F16:F19,$N16:$N19,1),1)</f>
        <v>13.437010800215978</v>
      </c>
      <c r="T16" s="13">
        <f>INDEX(LINEST(F16:F19,$N16:$N19,1),2)</f>
        <v>-55.331718997832837</v>
      </c>
      <c r="U16" s="13">
        <f>INDEX(LINEST(G16:G19,$N16:$N19,1),1)</f>
        <v>10.816549005881386</v>
      </c>
      <c r="V16" s="13">
        <f>INDEX(LINEST(G16:G19,$N16:$N19,1),2)</f>
        <v>-40.612715855231883</v>
      </c>
      <c r="W16" s="13">
        <f>INDEX(LINEST(H16:H19,$N16:$N19,1),1)</f>
        <v>7.0849625573979091</v>
      </c>
      <c r="X16" s="13">
        <f>INDEX(LINEST(H16:H19,$N16:$N19,1),2)</f>
        <v>-17.013492418934902</v>
      </c>
      <c r="Y16" s="13">
        <f>INDEX(LINEST(I16:I19,$N16:$N19,1),1)</f>
        <v>6.8858563143794989</v>
      </c>
      <c r="Z16" s="13">
        <f>INDEX(LINEST(I16:I19,$N16:$N19,1),2)</f>
        <v>-17.034211141330459</v>
      </c>
      <c r="AA16" s="13">
        <f>INDEX(LINEST(J16:J19,$N16:$N19,1),1)</f>
        <v>18.455321781308495</v>
      </c>
      <c r="AB16" s="13">
        <f>INDEX(LINEST(J16:J19,$N16:$N19,1),2)</f>
        <v>-101.11580093814908</v>
      </c>
      <c r="AD16" s="8">
        <f>O$16*$N16+P$16</f>
        <v>54.184001324909559</v>
      </c>
      <c r="AE16" s="8">
        <f>Q$16*$N16+R$16</f>
        <v>47.501527068499925</v>
      </c>
      <c r="AF16" s="8">
        <f>S$16*$N16+T$16</f>
        <v>42.00904436855113</v>
      </c>
      <c r="AG16" s="8">
        <f>U$16*$N16+V$16</f>
        <v>37.744826077046113</v>
      </c>
      <c r="AH16" s="8">
        <f>W$16*$N16+X$16</f>
        <v>34.31158828638651</v>
      </c>
      <c r="AI16" s="8">
        <f>Y$16*$N16+Z$16</f>
        <v>32.848498639788573</v>
      </c>
      <c r="AJ16" s="8">
        <f>AA$16*$N16+AB$16</f>
        <v>32.578748919319736</v>
      </c>
      <c r="AK16" s="8">
        <f t="shared" si="2"/>
        <v>45.457788858263896</v>
      </c>
      <c r="AL16" s="8">
        <f t="shared" si="3"/>
        <v>39.396843610990032</v>
      </c>
    </row>
    <row r="17" spans="1:54" x14ac:dyDescent="0.25">
      <c r="B17" s="7">
        <v>750</v>
      </c>
      <c r="C17" s="7">
        <v>1600</v>
      </c>
      <c r="D17" s="7">
        <v>55.5</v>
      </c>
      <c r="E17" s="7">
        <v>49</v>
      </c>
      <c r="F17" s="7">
        <v>44</v>
      </c>
      <c r="G17" s="7">
        <v>39</v>
      </c>
      <c r="H17" s="7">
        <v>35</v>
      </c>
      <c r="I17" s="7">
        <v>33</v>
      </c>
      <c r="J17" s="7">
        <v>34</v>
      </c>
      <c r="K17" s="8">
        <f t="shared" si="0"/>
        <v>46.836842213867968</v>
      </c>
      <c r="L17" s="8">
        <f t="shared" si="1"/>
        <v>40.776699029126213</v>
      </c>
      <c r="N17" s="13">
        <f t="shared" si="4"/>
        <v>7.3777589082278725</v>
      </c>
      <c r="O17" s="14"/>
      <c r="P17" s="15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D17" s="8">
        <f t="shared" ref="AD17:AD19" si="30">O$16*$N17+P$16</f>
        <v>55.852240667964878</v>
      </c>
      <c r="AE17" s="8">
        <f t="shared" ref="AE17:AE19" si="31">Q$16*$N17+R$16</f>
        <v>49.841437884280964</v>
      </c>
      <c r="AF17" s="8">
        <f t="shared" ref="AF17:AF19" si="32">S$16*$N17+T$16</f>
        <v>43.803307133414734</v>
      </c>
      <c r="AG17" s="8">
        <f t="shared" ref="AG17:AG19" si="33">U$16*$N17+V$16</f>
        <v>39.189174929192859</v>
      </c>
      <c r="AH17" s="8">
        <f t="shared" ref="AH17:AH19" si="34">W$16*$N17+X$16</f>
        <v>35.257653203368449</v>
      </c>
      <c r="AI17" s="8">
        <f t="shared" ref="AI17:AI19" si="35">Y$16*$N17+Z$16</f>
        <v>33.767976622860033</v>
      </c>
      <c r="AJ17" s="8">
        <f t="shared" ref="AJ17:AJ19" si="36">AA$16*$N17+AB$16</f>
        <v>35.043113738111572</v>
      </c>
      <c r="AK17" s="8">
        <f t="shared" si="2"/>
        <v>47.196800888719466</v>
      </c>
      <c r="AL17" s="8">
        <f t="shared" si="3"/>
        <v>41.789430813700555</v>
      </c>
    </row>
    <row r="18" spans="1:54" x14ac:dyDescent="0.25">
      <c r="B18" s="7">
        <v>750</v>
      </c>
      <c r="C18" s="7">
        <v>1800</v>
      </c>
      <c r="D18" s="7">
        <v>57</v>
      </c>
      <c r="E18" s="7">
        <v>52</v>
      </c>
      <c r="F18" s="7">
        <v>45</v>
      </c>
      <c r="G18" s="7">
        <v>40</v>
      </c>
      <c r="H18" s="7">
        <v>36</v>
      </c>
      <c r="I18" s="7">
        <v>34</v>
      </c>
      <c r="J18" s="7">
        <v>38</v>
      </c>
      <c r="K18" s="8">
        <f t="shared" si="0"/>
        <v>48.610805055931863</v>
      </c>
      <c r="L18" s="8">
        <f t="shared" si="1"/>
        <v>44.660194174757279</v>
      </c>
      <c r="N18" s="13">
        <f t="shared" si="4"/>
        <v>7.4955419438842563</v>
      </c>
      <c r="O18" s="17"/>
      <c r="P18" s="18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D18" s="8">
        <f t="shared" si="30"/>
        <v>57.323732054106387</v>
      </c>
      <c r="AE18" s="8">
        <f t="shared" si="31"/>
        <v>51.905385497130766</v>
      </c>
      <c r="AF18" s="8">
        <f t="shared" si="32"/>
        <v>45.385959055611778</v>
      </c>
      <c r="AG18" s="8">
        <f t="shared" si="33"/>
        <v>40.463180906431603</v>
      </c>
      <c r="AH18" s="8">
        <f t="shared" si="34"/>
        <v>36.092141600890592</v>
      </c>
      <c r="AI18" s="8">
        <f t="shared" si="35"/>
        <v>34.579013682661333</v>
      </c>
      <c r="AJ18" s="8">
        <f t="shared" si="36"/>
        <v>37.216837561529445</v>
      </c>
      <c r="AK18" s="8">
        <f t="shared" si="2"/>
        <v>48.773265796398789</v>
      </c>
      <c r="AL18" s="8">
        <f t="shared" si="3"/>
        <v>43.899842292747032</v>
      </c>
    </row>
    <row r="19" spans="1:54" x14ac:dyDescent="0.25">
      <c r="B19" s="7">
        <v>750</v>
      </c>
      <c r="C19" s="7">
        <v>2000</v>
      </c>
      <c r="D19" s="7">
        <v>59</v>
      </c>
      <c r="E19" s="7">
        <v>54</v>
      </c>
      <c r="F19" s="7">
        <v>47</v>
      </c>
      <c r="G19" s="7">
        <v>42</v>
      </c>
      <c r="H19" s="7">
        <v>37</v>
      </c>
      <c r="I19" s="7">
        <v>36</v>
      </c>
      <c r="J19" s="7">
        <v>39</v>
      </c>
      <c r="K19" s="8">
        <f t="shared" si="0"/>
        <v>50.484190743310755</v>
      </c>
      <c r="L19" s="8">
        <f t="shared" si="1"/>
        <v>45.631067961165044</v>
      </c>
      <c r="N19" s="13">
        <f t="shared" si="4"/>
        <v>7.6009024595420822</v>
      </c>
      <c r="O19" s="17"/>
      <c r="P19" s="18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D19" s="8">
        <f t="shared" si="30"/>
        <v>58.640025953019119</v>
      </c>
      <c r="AE19" s="8">
        <f t="shared" si="31"/>
        <v>53.751649550088302</v>
      </c>
      <c r="AF19" s="8">
        <f t="shared" si="32"/>
        <v>46.801689442422315</v>
      </c>
      <c r="AG19" s="8">
        <f t="shared" si="33"/>
        <v>41.60281808732941</v>
      </c>
      <c r="AH19" s="8">
        <f t="shared" si="34"/>
        <v>36.838616909354428</v>
      </c>
      <c r="AI19" s="8">
        <f t="shared" si="35"/>
        <v>35.304511054690053</v>
      </c>
      <c r="AJ19" s="8">
        <f t="shared" si="36"/>
        <v>39.161299781039219</v>
      </c>
      <c r="AK19" s="8">
        <f t="shared" si="2"/>
        <v>50.216470841962597</v>
      </c>
      <c r="AL19" s="8">
        <f t="shared" si="3"/>
        <v>45.787669690329338</v>
      </c>
    </row>
    <row r="20" spans="1:54" x14ac:dyDescent="0.25">
      <c r="N20" s="4"/>
      <c r="O20" s="4"/>
      <c r="P20" s="4"/>
      <c r="AK20" s="2"/>
      <c r="AL20" s="2"/>
    </row>
    <row r="21" spans="1:54" ht="23.25" x14ac:dyDescent="0.35">
      <c r="A21" s="6" t="s">
        <v>31</v>
      </c>
    </row>
    <row r="22" spans="1:54" x14ac:dyDescent="0.25">
      <c r="B22" s="10"/>
      <c r="C22" s="10"/>
      <c r="D22" s="46" t="s">
        <v>3</v>
      </c>
      <c r="E22" s="46"/>
      <c r="F22" s="46"/>
      <c r="G22" s="46"/>
      <c r="H22" s="46"/>
      <c r="I22" s="46"/>
      <c r="J22" s="46"/>
      <c r="K22" s="37" t="s">
        <v>15</v>
      </c>
      <c r="L22" s="38"/>
      <c r="N22" s="7"/>
      <c r="O22" s="48" t="s">
        <v>7</v>
      </c>
      <c r="P22" s="48"/>
      <c r="Q22" s="48" t="s">
        <v>8</v>
      </c>
      <c r="R22" s="48"/>
      <c r="S22" s="48" t="s">
        <v>9</v>
      </c>
      <c r="T22" s="48"/>
      <c r="U22" s="48" t="s">
        <v>19</v>
      </c>
      <c r="V22" s="48"/>
      <c r="W22" s="48" t="s">
        <v>20</v>
      </c>
      <c r="X22" s="48"/>
      <c r="Y22" s="48" t="s">
        <v>21</v>
      </c>
      <c r="Z22" s="48"/>
      <c r="AA22" s="48" t="s">
        <v>22</v>
      </c>
      <c r="AB22" s="48"/>
      <c r="AD22" s="49" t="s">
        <v>32</v>
      </c>
      <c r="AE22" s="49"/>
      <c r="AF22" s="49"/>
      <c r="AG22" s="49"/>
      <c r="AH22" s="49"/>
      <c r="AI22" s="49"/>
      <c r="AJ22" s="49"/>
      <c r="AK22" s="49" t="s">
        <v>15</v>
      </c>
      <c r="AL22" s="49"/>
      <c r="AO22" s="48" t="s">
        <v>7</v>
      </c>
      <c r="AP22" s="48"/>
      <c r="AQ22" s="48" t="s">
        <v>8</v>
      </c>
      <c r="AR22" s="48"/>
      <c r="AS22" s="48" t="s">
        <v>9</v>
      </c>
      <c r="AT22" s="48"/>
      <c r="AU22" s="48" t="s">
        <v>19</v>
      </c>
      <c r="AV22" s="48"/>
      <c r="AW22" s="48" t="s">
        <v>20</v>
      </c>
      <c r="AX22" s="48"/>
      <c r="AY22" s="48" t="s">
        <v>21</v>
      </c>
      <c r="AZ22" s="48"/>
      <c r="BA22" s="48" t="s">
        <v>22</v>
      </c>
      <c r="BB22" s="48"/>
    </row>
    <row r="23" spans="1:54" x14ac:dyDescent="0.25">
      <c r="A23" s="1" t="s">
        <v>0</v>
      </c>
      <c r="B23" s="10" t="s">
        <v>2</v>
      </c>
      <c r="C23" s="10" t="s">
        <v>1</v>
      </c>
      <c r="D23" s="10">
        <v>125</v>
      </c>
      <c r="E23" s="10">
        <v>250</v>
      </c>
      <c r="F23" s="10">
        <v>500</v>
      </c>
      <c r="G23" s="10">
        <v>1000</v>
      </c>
      <c r="H23" s="10">
        <v>2000</v>
      </c>
      <c r="I23" s="10">
        <v>4000</v>
      </c>
      <c r="J23" s="10">
        <v>8000</v>
      </c>
      <c r="K23" s="11" t="s">
        <v>16</v>
      </c>
      <c r="L23" s="11" t="s">
        <v>17</v>
      </c>
      <c r="N23" s="7" t="s">
        <v>25</v>
      </c>
      <c r="O23" s="9" t="s">
        <v>26</v>
      </c>
      <c r="P23" s="9" t="s">
        <v>27</v>
      </c>
      <c r="Q23" s="9" t="s">
        <v>26</v>
      </c>
      <c r="R23" s="9" t="s">
        <v>27</v>
      </c>
      <c r="S23" s="9" t="s">
        <v>26</v>
      </c>
      <c r="T23" s="9" t="s">
        <v>27</v>
      </c>
      <c r="U23" s="9" t="s">
        <v>26</v>
      </c>
      <c r="V23" s="9" t="s">
        <v>27</v>
      </c>
      <c r="W23" s="9" t="s">
        <v>26</v>
      </c>
      <c r="X23" s="9" t="s">
        <v>27</v>
      </c>
      <c r="Y23" s="9" t="s">
        <v>26</v>
      </c>
      <c r="Z23" s="9" t="s">
        <v>27</v>
      </c>
      <c r="AA23" s="9" t="s">
        <v>26</v>
      </c>
      <c r="AB23" s="9" t="s">
        <v>27</v>
      </c>
      <c r="AD23" s="11">
        <v>125</v>
      </c>
      <c r="AE23" s="11">
        <v>250</v>
      </c>
      <c r="AF23" s="11">
        <v>500</v>
      </c>
      <c r="AG23" s="11">
        <v>1000</v>
      </c>
      <c r="AH23" s="11">
        <v>2000</v>
      </c>
      <c r="AI23" s="11">
        <v>4000</v>
      </c>
      <c r="AJ23" s="11">
        <v>8000</v>
      </c>
      <c r="AK23" s="11" t="s">
        <v>16</v>
      </c>
      <c r="AL23" s="11" t="s">
        <v>17</v>
      </c>
      <c r="AO23" s="9" t="s">
        <v>26</v>
      </c>
      <c r="AP23" s="9" t="s">
        <v>27</v>
      </c>
      <c r="AQ23" s="9" t="s">
        <v>26</v>
      </c>
      <c r="AR23" s="9" t="s">
        <v>27</v>
      </c>
      <c r="AS23" s="9" t="s">
        <v>26</v>
      </c>
      <c r="AT23" s="9" t="s">
        <v>27</v>
      </c>
      <c r="AU23" s="9" t="s">
        <v>26</v>
      </c>
      <c r="AV23" s="9" t="s">
        <v>27</v>
      </c>
      <c r="AW23" s="9" t="s">
        <v>26</v>
      </c>
      <c r="AX23" s="9" t="s">
        <v>27</v>
      </c>
      <c r="AY23" s="9" t="s">
        <v>26</v>
      </c>
      <c r="AZ23" s="9" t="s">
        <v>27</v>
      </c>
      <c r="BA23" s="9" t="s">
        <v>26</v>
      </c>
      <c r="BB23" s="9" t="s">
        <v>27</v>
      </c>
    </row>
    <row r="24" spans="1:54" x14ac:dyDescent="0.25">
      <c r="A24" s="1">
        <v>250</v>
      </c>
      <c r="B24" s="7">
        <v>100</v>
      </c>
      <c r="C24" s="7">
        <v>1400</v>
      </c>
      <c r="D24" s="7">
        <v>45</v>
      </c>
      <c r="E24" s="7">
        <v>39</v>
      </c>
      <c r="F24" s="7">
        <v>34</v>
      </c>
      <c r="G24" s="7">
        <v>29</v>
      </c>
      <c r="H24" s="7">
        <v>23</v>
      </c>
      <c r="I24" s="7">
        <v>18</v>
      </c>
      <c r="J24" s="7">
        <v>16</v>
      </c>
      <c r="K24" s="8">
        <f t="shared" ref="K24:K39" si="37">10*LOG10(IF(D24="",0,POWER(10,((D24+$C$43)/10))) +IF(E24="",0,POWER(10,((E24+$D$43)/10))) +IF(F24="",0,POWER(10,((F24+$E$43)/10))) +IF(G24="",0,POWER(10,((G24+$F$43)/10))) +IF(H24="",0,POWER(10,((H24+$G$43)/10))) +IF(I24="",0,POWER(10,((I24+$H$43)/10))) +IF(J24="",0,POWER(10,((J24+$I$43)/10))))</f>
        <v>36.276403339955955</v>
      </c>
      <c r="L24" s="8">
        <f t="shared" ref="L24:L39" si="38">MAX((D24-$C$44)/$C$45,(E24-$D$44)/$D$45,(F24-$E$44)/$E$45,(G24-$F$44)/$F$45,(H24-$G$44)/$G$45,(I24-$H$44)/$H$45,(J24-$I$44)/$I$45)</f>
        <v>29.979466119096511</v>
      </c>
      <c r="N24" s="13">
        <f>LN(C24)</f>
        <v>7.2442275156033498</v>
      </c>
      <c r="O24" s="13">
        <f>INDEX(LINEST(D24:D27,$N24:$N27,1),1)</f>
        <v>16.790386909130408</v>
      </c>
      <c r="P24" s="13">
        <f>INDEX(LINEST(D24:D27,$N24:$N27,1),2)</f>
        <v>-76.745987980470744</v>
      </c>
      <c r="Q24" s="13">
        <f>INDEX(LINEST(E24:E27,$N24:$N27,1),1)</f>
        <v>19.410848703465003</v>
      </c>
      <c r="R24" s="13">
        <f>INDEX(LINEST(E24:E27,$N24:$N27,1),2)</f>
        <v>-101.46499112307171</v>
      </c>
      <c r="S24" s="13">
        <f>INDEX(LINEST(F24:F27,$N24:$N27,1),1)</f>
        <v>19.410848703465003</v>
      </c>
      <c r="T24" s="13">
        <f>INDEX(LINEST(F24:F27,$N24:$N27,1),2)</f>
        <v>-106.46499112307171</v>
      </c>
      <c r="U24" s="13">
        <f>INDEX(LINEST(G24:G27,$N24:$N27,1),1)</f>
        <v>18.478828145866753</v>
      </c>
      <c r="V24" s="13">
        <f>INDEX(LINEST(G24:G27,$N24:$N27,1),2)</f>
        <v>-104.79044400543032</v>
      </c>
      <c r="W24" s="13">
        <f>INDEX(LINEST(H24:H27,$N24:$N27,1),1)</f>
        <v>14.369031357814226</v>
      </c>
      <c r="X24" s="13">
        <f>INDEX(LINEST(H24:H27,$N24:$N27,1),2)</f>
        <v>-81.006266115474219</v>
      </c>
      <c r="Y24" s="13">
        <f>INDEX(LINEST(I24:I27,$N24:$N27,1),1)</f>
        <v>22.230416740818004</v>
      </c>
      <c r="Z24" s="13">
        <f>INDEX(LINEST(I24:I27,$N24:$N27,1),2)</f>
        <v>-142.16327554327711</v>
      </c>
      <c r="AA24" s="13">
        <f>INDEX(LINEST(J24:J27,$N24:$N27,1),1)</f>
        <v>22.963331055397841</v>
      </c>
      <c r="AB24" s="13">
        <f>INDEX(LINEST(J24:J27,$N24:$N27,1),2)</f>
        <v>-149.85854138331405</v>
      </c>
      <c r="AD24" s="8">
        <f>O$24*$N24+P$24</f>
        <v>44.887394864278036</v>
      </c>
      <c r="AE24" s="8">
        <f>Q$24*$N24+R$24</f>
        <v>39.151613155783082</v>
      </c>
      <c r="AF24" s="8">
        <f>S$24*$N24+T$24</f>
        <v>34.151613155783082</v>
      </c>
      <c r="AG24" s="8">
        <f>U$24*$N24+V$24</f>
        <v>29.074391304963257</v>
      </c>
      <c r="AH24" s="8">
        <f>W$24*$N24+X$24</f>
        <v>23.086266219370955</v>
      </c>
      <c r="AI24" s="8">
        <f>Y$24*$N24+Z$24</f>
        <v>18.878921093886021</v>
      </c>
      <c r="AJ24" s="8">
        <f>AA$24*$N24+AB$24</f>
        <v>16.493053298107895</v>
      </c>
      <c r="AK24" s="8">
        <f t="shared" ref="AK24:AK39" si="39">10*LOG10(IF(AD24="",0,POWER(10,((AD24+$C$43)/10))) +IF(AE24="",0,POWER(10,((AE24+$D$43)/10))) +IF(AF24="",0,POWER(10,((AF24+$E$43)/10))) +IF(AG24="",0,POWER(10,((AG24+$F$43)/10))) +IF(AH24="",0,POWER(10,((AH24+$G$43)/10))) +IF(AI24="",0,POWER(10,((AI24+$H$43)/10))) +IF(AJ24="",0,POWER(10,((AJ24+$I$43)/10))))</f>
        <v>36.379910462064878</v>
      </c>
      <c r="AL24" s="8">
        <f t="shared" ref="AL24:AL39" si="40">MAX((AD24-$C$44)/$C$45,(AE24-$D$44)/$D$45,(AF24-$E$44)/$E$45,(AG24-$F$44)/$F$45,(AH24-$G$44)/$G$45,(AI24-$H$44)/$H$45,(AJ24-$I$44)/$I$45)</f>
        <v>30.135126443309119</v>
      </c>
      <c r="AN24">
        <f>B24</f>
        <v>100</v>
      </c>
      <c r="AO24" s="4">
        <f>INDEX(LINEST(AD24:AD27,$N24:$N27,1),1)</f>
        <v>16.790386909130426</v>
      </c>
      <c r="AP24" s="4">
        <f>INDEX(LINEST(AD24:AD27,$N24:$N27,1),2)</f>
        <v>-76.745987980470886</v>
      </c>
      <c r="AQ24" s="4">
        <f>INDEX(LINEST(AE24:AE27,$N24:$N27,1),1)</f>
        <v>19.410848703464954</v>
      </c>
      <c r="AR24" s="4">
        <f>INDEX(LINEST(AE24:AE27,$N24:$N27,1),2)</f>
        <v>-101.46499112307134</v>
      </c>
      <c r="AS24" s="4">
        <f>INDEX(LINEST(AF24:AF27,$N24:$N27,1),1)</f>
        <v>19.410848703464954</v>
      </c>
      <c r="AT24" s="4">
        <f>INDEX(LINEST(AF24:AF27,$N24:$N27,1),2)</f>
        <v>-106.46499112307134</v>
      </c>
      <c r="AU24" s="4">
        <f>INDEX(LINEST(AG24:AG27,$N24:$N27,1),1)</f>
        <v>18.478828145866739</v>
      </c>
      <c r="AV24" s="4">
        <f>INDEX(LINEST(AG24:AG27,$N24:$N27,1),2)</f>
        <v>-104.79044400543022</v>
      </c>
      <c r="AW24" s="4">
        <f>INDEX(LINEST(AH24:AH27,$N24:$N27,1),1)</f>
        <v>14.369031357814224</v>
      </c>
      <c r="AX24" s="4">
        <f>INDEX(LINEST(AH24:AH27,$N24:$N27,1),2)</f>
        <v>-81.006266115474205</v>
      </c>
      <c r="AY24" s="4">
        <f>INDEX(LINEST(AI24:AI27,$N24:$N27,1),1)</f>
        <v>22.230416740818018</v>
      </c>
      <c r="AZ24" s="4">
        <f>INDEX(LINEST(AI24:AI27,$N24:$N27,1),2)</f>
        <v>-142.16327554327722</v>
      </c>
      <c r="BA24" s="4">
        <f>INDEX(LINEST(AJ24:AJ27,$N24:$N27,1),1)</f>
        <v>22.963331055397877</v>
      </c>
      <c r="BB24" s="4">
        <f>INDEX(LINEST(AJ24:AJ27,$N24:$N27,1),2)</f>
        <v>-149.85854138331433</v>
      </c>
    </row>
    <row r="25" spans="1:54" x14ac:dyDescent="0.25">
      <c r="B25" s="7">
        <v>100</v>
      </c>
      <c r="C25" s="7">
        <v>1600</v>
      </c>
      <c r="D25" s="7">
        <v>47</v>
      </c>
      <c r="E25" s="7">
        <v>42</v>
      </c>
      <c r="F25" s="7">
        <v>37</v>
      </c>
      <c r="G25" s="7">
        <v>32</v>
      </c>
      <c r="H25" s="7">
        <v>25</v>
      </c>
      <c r="I25" s="7">
        <v>23</v>
      </c>
      <c r="J25" s="7">
        <v>20</v>
      </c>
      <c r="K25" s="8">
        <f t="shared" si="37"/>
        <v>39.110211306143007</v>
      </c>
      <c r="L25" s="8">
        <f t="shared" si="38"/>
        <v>33.059548254620125</v>
      </c>
      <c r="N25" s="13">
        <f t="shared" ref="N25:N39" si="41">LN(C25)</f>
        <v>7.3777589082278725</v>
      </c>
      <c r="O25" s="1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D25" s="8">
        <f>O$24*$N25+P$24</f>
        <v>47.129438610958772</v>
      </c>
      <c r="AE25" s="8">
        <f t="shared" ref="AE25:AE27" si="42">Q$24*$N25+R$24</f>
        <v>41.743570815180675</v>
      </c>
      <c r="AF25" s="8">
        <f t="shared" ref="AF25:AF27" si="43">S$24*$N25+T$24</f>
        <v>36.743570815180675</v>
      </c>
      <c r="AG25" s="8">
        <f t="shared" ref="AG25:AG27" si="44">U$24*$N25+V$24</f>
        <v>31.541894961350067</v>
      </c>
      <c r="AH25" s="8">
        <f t="shared" ref="AH25:AH27" si="45">W$24*$N25+X$24</f>
        <v>25.004982987245327</v>
      </c>
      <c r="AI25" s="8">
        <f t="shared" ref="AI25:AI27" si="46">Y$24*$N25+Z$24</f>
        <v>21.847379599910937</v>
      </c>
      <c r="AJ25" s="8">
        <f t="shared" ref="AJ25:AJ27" si="47">AA$24*$N25+AB$24</f>
        <v>19.559378873233129</v>
      </c>
      <c r="AK25" s="8">
        <f t="shared" si="39"/>
        <v>38.863472497916483</v>
      </c>
      <c r="AL25" s="8">
        <f t="shared" si="40"/>
        <v>32.79627393755716</v>
      </c>
      <c r="AN25">
        <f>B28</f>
        <v>200</v>
      </c>
      <c r="AO25" s="3">
        <f>O28</f>
        <v>10.07188150902242</v>
      </c>
      <c r="AP25" s="3">
        <f>P28</f>
        <v>-23.580128481554326</v>
      </c>
      <c r="AQ25" s="3">
        <f t="shared" ref="AQ25" si="48">Q28</f>
        <v>16.989493152148818</v>
      </c>
      <c r="AR25" s="3">
        <f t="shared" ref="AR25" si="49">R28</f>
        <v>-80.725269258075173</v>
      </c>
      <c r="AS25" s="3">
        <f t="shared" ref="AS25" si="50">S28</f>
        <v>12.146782049516451</v>
      </c>
      <c r="AT25" s="3">
        <f t="shared" ref="AT25" si="51">T28</f>
        <v>-49.245825528082122</v>
      </c>
      <c r="AU25" s="3">
        <f t="shared" ref="AU25" si="52">U28</f>
        <v>13.536563921725183</v>
      </c>
      <c r="AV25" s="3">
        <f t="shared" ref="AV25" si="53">V28</f>
        <v>-64.821359636635052</v>
      </c>
      <c r="AW25" s="3">
        <f t="shared" ref="AW25" si="54">W28</f>
        <v>16.157025716059778</v>
      </c>
      <c r="AX25" s="3">
        <f t="shared" ref="AX25" si="55">X28</f>
        <v>-90.54036277923602</v>
      </c>
      <c r="AY25" s="3">
        <f t="shared" ref="AY25" si="56">Y28</f>
        <v>16.356131959078184</v>
      </c>
      <c r="AZ25" s="3">
        <f t="shared" ref="AZ25" si="57">Z28</f>
        <v>-95.519644056840434</v>
      </c>
      <c r="BA25" s="3">
        <f t="shared" ref="BA25" si="58">AA28</f>
        <v>14.369031357814226</v>
      </c>
      <c r="BB25" s="3">
        <f t="shared" ref="BB25" si="59">AB28</f>
        <v>-81.006266115474219</v>
      </c>
    </row>
    <row r="26" spans="1:54" x14ac:dyDescent="0.25">
      <c r="B26" s="7">
        <v>100</v>
      </c>
      <c r="C26" s="7">
        <v>1800</v>
      </c>
      <c r="D26" s="7">
        <v>49</v>
      </c>
      <c r="E26" s="7">
        <v>44</v>
      </c>
      <c r="F26" s="7">
        <v>39</v>
      </c>
      <c r="G26" s="7">
        <v>33</v>
      </c>
      <c r="H26" s="7">
        <v>27</v>
      </c>
      <c r="I26" s="7">
        <v>25</v>
      </c>
      <c r="J26" s="7">
        <v>23</v>
      </c>
      <c r="K26" s="8">
        <f t="shared" si="37"/>
        <v>40.944030499313584</v>
      </c>
      <c r="L26" s="8">
        <f t="shared" si="38"/>
        <v>35.112936344969206</v>
      </c>
      <c r="N26" s="13">
        <f t="shared" si="41"/>
        <v>7.4955419438842563</v>
      </c>
      <c r="O26" s="17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D26" s="8">
        <f>O$24*$N26+P$24</f>
        <v>49.107061350961359</v>
      </c>
      <c r="AE26" s="8">
        <f t="shared" si="42"/>
        <v>44.029839500141549</v>
      </c>
      <c r="AF26" s="8">
        <f t="shared" si="43"/>
        <v>39.029839500141549</v>
      </c>
      <c r="AG26" s="8">
        <f t="shared" si="44"/>
        <v>33.718387435742869</v>
      </c>
      <c r="AH26" s="8">
        <f t="shared" si="45"/>
        <v>26.697411120010457</v>
      </c>
      <c r="AI26" s="8">
        <f t="shared" si="46"/>
        <v>24.465745567550982</v>
      </c>
      <c r="AJ26" s="8">
        <f t="shared" si="47"/>
        <v>22.264069713720403</v>
      </c>
      <c r="AK26" s="8">
        <f t="shared" si="39"/>
        <v>41.062268485786063</v>
      </c>
      <c r="AL26" s="8">
        <f t="shared" si="40"/>
        <v>35.143572382075519</v>
      </c>
      <c r="AN26">
        <f>B32</f>
        <v>500</v>
      </c>
      <c r="AO26" s="3">
        <f>O32</f>
        <v>9.1398609514241702</v>
      </c>
      <c r="AP26" s="3">
        <f t="shared" ref="AP26" si="60">P32</f>
        <v>-11.90558136391293</v>
      </c>
      <c r="AQ26" s="3">
        <f t="shared" ref="AQ26" si="61">Q32</f>
        <v>16.591280666111999</v>
      </c>
      <c r="AR26" s="3">
        <f t="shared" ref="AR26" si="62">R32</f>
        <v>-73.766706702866301</v>
      </c>
      <c r="AS26" s="3">
        <f t="shared" ref="AS26" si="63">S32</f>
        <v>8.395193454565204</v>
      </c>
      <c r="AT26" s="3">
        <f t="shared" ref="AT26" si="64">T32</f>
        <v>-16.372993990235372</v>
      </c>
      <c r="AU26" s="3">
        <f t="shared" ref="AU26" si="65">U32</f>
        <v>10.07188150902242</v>
      </c>
      <c r="AV26" s="3">
        <f t="shared" ref="AV26" si="66">V32</f>
        <v>-32.580128481554326</v>
      </c>
      <c r="AW26" s="3">
        <f t="shared" ref="AW26" si="67">W32</f>
        <v>15.101945672394068</v>
      </c>
      <c r="AX26" s="3">
        <f t="shared" ref="AX26" si="68">X32</f>
        <v>-76.7015319555112</v>
      </c>
      <c r="AY26" s="3">
        <f t="shared" ref="AY26" si="69">Y32</f>
        <v>10.07188150902242</v>
      </c>
      <c r="AZ26" s="3">
        <f t="shared" ref="AZ26" si="70">Z32</f>
        <v>-42.580128481554326</v>
      </c>
      <c r="BA26" s="3">
        <f t="shared" ref="BA26" si="71">AA32</f>
        <v>11.748569563479634</v>
      </c>
      <c r="BB26" s="3">
        <f t="shared" ref="BB26" si="72">AB32</f>
        <v>-55.287262972873279</v>
      </c>
    </row>
    <row r="27" spans="1:54" x14ac:dyDescent="0.25">
      <c r="B27" s="7">
        <v>100</v>
      </c>
      <c r="C27" s="7">
        <v>2000</v>
      </c>
      <c r="D27" s="7">
        <v>51</v>
      </c>
      <c r="E27" s="7">
        <v>46</v>
      </c>
      <c r="F27" s="7">
        <v>41</v>
      </c>
      <c r="G27" s="7">
        <v>36</v>
      </c>
      <c r="H27" s="7">
        <v>28</v>
      </c>
      <c r="I27" s="7">
        <v>26</v>
      </c>
      <c r="J27" s="7">
        <v>24</v>
      </c>
      <c r="K27" s="8">
        <f t="shared" si="37"/>
        <v>43.036346073554164</v>
      </c>
      <c r="L27" s="8">
        <f t="shared" si="38"/>
        <v>37.16632443531828</v>
      </c>
      <c r="N27" s="13">
        <f t="shared" si="41"/>
        <v>7.6009024595420822</v>
      </c>
      <c r="O27" s="20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D27" s="8">
        <f>O$24*$N27+P$24</f>
        <v>50.876105173801761</v>
      </c>
      <c r="AE27" s="8">
        <f t="shared" si="42"/>
        <v>46.074976528894666</v>
      </c>
      <c r="AF27" s="8">
        <f t="shared" si="43"/>
        <v>41.074976528894666</v>
      </c>
      <c r="AG27" s="8">
        <f t="shared" si="44"/>
        <v>35.66532629794375</v>
      </c>
      <c r="AH27" s="8">
        <f t="shared" si="45"/>
        <v>28.211339673373232</v>
      </c>
      <c r="AI27" s="8">
        <f t="shared" si="46"/>
        <v>26.807953738651946</v>
      </c>
      <c r="AJ27" s="8">
        <f t="shared" si="47"/>
        <v>24.683498114938487</v>
      </c>
      <c r="AK27" s="8">
        <f t="shared" si="39"/>
        <v>43.035403656884284</v>
      </c>
      <c r="AL27" s="8">
        <f t="shared" si="40"/>
        <v>37.243302391062286</v>
      </c>
      <c r="AN27">
        <f>B36</f>
        <v>750</v>
      </c>
      <c r="AO27" s="3">
        <f>O36</f>
        <v>6.6189522785987833</v>
      </c>
      <c r="AP27" s="3">
        <f t="shared" ref="AP27" si="73">P36</f>
        <v>7.3237811398858028</v>
      </c>
      <c r="AQ27" s="3">
        <f t="shared" ref="AQ27" si="74">Q36</f>
        <v>15.846613169253033</v>
      </c>
      <c r="AR27" s="3">
        <f t="shared" ref="AR27" si="75">R36</f>
        <v>-66.734119329188744</v>
      </c>
      <c r="AS27" s="3">
        <f t="shared" ref="AS27" si="76">S36</f>
        <v>8.395193454565204</v>
      </c>
      <c r="AT27" s="3">
        <f t="shared" ref="AT27" si="77">T36</f>
        <v>-14.872993990235372</v>
      </c>
      <c r="AU27" s="3">
        <f t="shared" ref="AU27" si="78">U36</f>
        <v>11.748569563479634</v>
      </c>
      <c r="AV27" s="3">
        <f t="shared" ref="AV27" si="79">V36</f>
        <v>-44.287262972873279</v>
      </c>
      <c r="AW27" s="3">
        <f t="shared" ref="AW27" si="80">W36</f>
        <v>10.816549005881386</v>
      </c>
      <c r="AX27" s="3">
        <f t="shared" ref="AX27" si="81">X36</f>
        <v>-42.612715855231883</v>
      </c>
      <c r="AY27" s="3">
        <f t="shared" ref="AY27" si="82">Y36</f>
        <v>15.659260108513754</v>
      </c>
      <c r="AZ27" s="3">
        <f t="shared" ref="AZ27" si="83">Z36</f>
        <v>-81.092159585224948</v>
      </c>
      <c r="BA27" s="3">
        <f t="shared" ref="BA27" si="84">AA36</f>
        <v>12.4932370603386</v>
      </c>
      <c r="BB27" s="3">
        <f t="shared" ref="BB27" si="85">AB36</f>
        <v>-58.319850346550837</v>
      </c>
    </row>
    <row r="28" spans="1:54" x14ac:dyDescent="0.25">
      <c r="B28" s="7">
        <v>200</v>
      </c>
      <c r="C28" s="7">
        <v>1400</v>
      </c>
      <c r="D28" s="7">
        <v>49.5</v>
      </c>
      <c r="E28" s="7">
        <v>42</v>
      </c>
      <c r="F28" s="7">
        <v>38</v>
      </c>
      <c r="G28" s="7">
        <v>33</v>
      </c>
      <c r="H28" s="7">
        <v>26</v>
      </c>
      <c r="I28" s="7">
        <v>22</v>
      </c>
      <c r="J28" s="7">
        <v>23</v>
      </c>
      <c r="K28" s="8">
        <f t="shared" si="37"/>
        <v>40.115684407173397</v>
      </c>
      <c r="L28" s="8">
        <f t="shared" si="38"/>
        <v>34.086242299794662</v>
      </c>
      <c r="N28" s="13">
        <f t="shared" si="41"/>
        <v>7.2442275156033498</v>
      </c>
      <c r="O28" s="13">
        <f>INDEX(LINEST(D28:D31,$N28:$N31,1),1)</f>
        <v>10.07188150902242</v>
      </c>
      <c r="P28" s="13">
        <f>INDEX(LINEST(D28:D31,$N28:$N31,1),2)</f>
        <v>-23.580128481554326</v>
      </c>
      <c r="Q28" s="13">
        <f>INDEX(LINEST(E28:E31,$N28:$N31,1),1)</f>
        <v>16.989493152148818</v>
      </c>
      <c r="R28" s="13">
        <f>INDEX(LINEST(E28:E31,$N28:$N31,1),2)</f>
        <v>-80.725269258075173</v>
      </c>
      <c r="S28" s="13">
        <f>INDEX(LINEST(F28:F31,$N28:$N31,1),1)</f>
        <v>12.146782049516451</v>
      </c>
      <c r="T28" s="13">
        <f>INDEX(LINEST(F28:F31,$N28:$N31,1),2)</f>
        <v>-49.245825528082122</v>
      </c>
      <c r="U28" s="13">
        <f>INDEX(LINEST(G28:G31,$N28:$N31,1),1)</f>
        <v>13.536563921725183</v>
      </c>
      <c r="V28" s="13">
        <f>INDEX(LINEST(G28:G31,$N28:$N31,1),2)</f>
        <v>-64.821359636635052</v>
      </c>
      <c r="W28" s="13">
        <f>INDEX(LINEST(H28:H31,$N28:$N31,1),1)</f>
        <v>16.157025716059778</v>
      </c>
      <c r="X28" s="13">
        <f>INDEX(LINEST(H28:H31,$N28:$N31,1),2)</f>
        <v>-90.54036277923602</v>
      </c>
      <c r="Y28" s="13">
        <f>INDEX(LINEST(I28:I31,$N28:$N31,1),1)</f>
        <v>16.356131959078184</v>
      </c>
      <c r="Z28" s="13">
        <f>INDEX(LINEST(I28:I31,$N28:$N31,1),2)</f>
        <v>-95.519644056840434</v>
      </c>
      <c r="AA28" s="13">
        <f>INDEX(LINEST(J28:J31,$N28:$N31,1),1)</f>
        <v>14.369031357814226</v>
      </c>
      <c r="AB28" s="13">
        <f>INDEX(LINEST(J28:J31,$N28:$N31,1),2)</f>
        <v>-81.006266115474219</v>
      </c>
      <c r="AD28" s="8">
        <f>O$28*$N28+P$28</f>
        <v>49.382872680002478</v>
      </c>
      <c r="AE28" s="8">
        <f>Q$28*$N28+R$28</f>
        <v>42.350484510875972</v>
      </c>
      <c r="AF28" s="8">
        <f>S$28*$N28+T$28</f>
        <v>38.748227221061811</v>
      </c>
      <c r="AG28" s="8">
        <f>U$28*$N28+V$28</f>
        <v>33.240589191850106</v>
      </c>
      <c r="AH28" s="8">
        <f>W$28*$N28+X$28</f>
        <v>26.504807483355137</v>
      </c>
      <c r="AI28" s="8">
        <f>Y$28*$N28+Z$28</f>
        <v>22.967897129953059</v>
      </c>
      <c r="AJ28" s="8">
        <f>AA$28*$N28+AB$28</f>
        <v>23.086266219370955</v>
      </c>
      <c r="AK28" s="8">
        <f t="shared" si="39"/>
        <v>40.490115951421402</v>
      </c>
      <c r="AL28" s="8">
        <f t="shared" si="40"/>
        <v>34.854442732096317</v>
      </c>
    </row>
    <row r="29" spans="1:54" x14ac:dyDescent="0.25">
      <c r="B29" s="7">
        <v>200</v>
      </c>
      <c r="C29" s="7">
        <v>1600</v>
      </c>
      <c r="D29" s="7">
        <v>50.5</v>
      </c>
      <c r="E29" s="7">
        <v>45</v>
      </c>
      <c r="F29" s="7">
        <v>41</v>
      </c>
      <c r="G29" s="7">
        <v>35.5</v>
      </c>
      <c r="H29" s="7">
        <v>29.5</v>
      </c>
      <c r="I29" s="7">
        <v>26.5</v>
      </c>
      <c r="J29" s="7">
        <v>25</v>
      </c>
      <c r="K29" s="8">
        <f t="shared" si="37"/>
        <v>42.712798318199745</v>
      </c>
      <c r="L29" s="8">
        <f t="shared" si="38"/>
        <v>37.16632443531828</v>
      </c>
      <c r="N29" s="13">
        <f t="shared" si="41"/>
        <v>7.3777589082278725</v>
      </c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D29" s="8">
        <f t="shared" ref="AD29:AD31" si="86">O$28*$N29+P$28</f>
        <v>50.727785044251419</v>
      </c>
      <c r="AE29" s="8">
        <f t="shared" ref="AE29:AE31" si="87">Q$28*$N29+R$28</f>
        <v>44.619115191467202</v>
      </c>
      <c r="AF29" s="8">
        <f t="shared" ref="AF29:AF31" si="88">S$28*$N29+T$28</f>
        <v>40.370203944040298</v>
      </c>
      <c r="AG29" s="8">
        <f t="shared" ref="AG29:AG31" si="89">U$28*$N29+V$28</f>
        <v>35.048145423668942</v>
      </c>
      <c r="AH29" s="8">
        <f t="shared" ref="AH29:AH31" si="90">W$28*$N29+X$28</f>
        <v>28.66227762789083</v>
      </c>
      <c r="AI29" s="8">
        <f t="shared" ref="AI29:AI31" si="91">Y$28*$N29+Z$28</f>
        <v>25.151954208399232</v>
      </c>
      <c r="AJ29" s="8">
        <f>AA$28*$N29+AB$28</f>
        <v>25.004982987245327</v>
      </c>
      <c r="AK29" s="8">
        <f t="shared" si="39"/>
        <v>42.288548832799584</v>
      </c>
      <c r="AL29" s="8">
        <f t="shared" si="40"/>
        <v>36.519716574990042</v>
      </c>
      <c r="AN29" t="s">
        <v>30</v>
      </c>
    </row>
    <row r="30" spans="1:54" x14ac:dyDescent="0.25">
      <c r="B30" s="7">
        <v>200</v>
      </c>
      <c r="C30" s="7">
        <v>1800</v>
      </c>
      <c r="D30" s="7">
        <v>52</v>
      </c>
      <c r="E30" s="7">
        <v>47</v>
      </c>
      <c r="F30" s="7">
        <v>43</v>
      </c>
      <c r="G30" s="7">
        <v>36.5</v>
      </c>
      <c r="H30" s="7">
        <v>30.5</v>
      </c>
      <c r="I30" s="7">
        <v>27.5</v>
      </c>
      <c r="J30" s="7">
        <v>27</v>
      </c>
      <c r="K30" s="8">
        <f t="shared" si="37"/>
        <v>44.377762751202702</v>
      </c>
      <c r="L30" s="8">
        <f t="shared" si="38"/>
        <v>39.219712525667354</v>
      </c>
      <c r="N30" s="13">
        <f t="shared" si="41"/>
        <v>7.4955419438842563</v>
      </c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D30" s="8">
        <f t="shared" si="86"/>
        <v>51.914081823155485</v>
      </c>
      <c r="AE30" s="8">
        <f t="shared" si="87"/>
        <v>46.620189269190632</v>
      </c>
      <c r="AF30" s="8">
        <f t="shared" si="88"/>
        <v>41.800888807288814</v>
      </c>
      <c r="AG30" s="8">
        <f t="shared" si="89"/>
        <v>36.642523014726422</v>
      </c>
      <c r="AH30" s="8">
        <f t="shared" si="90"/>
        <v>30.565301163906611</v>
      </c>
      <c r="AI30" s="8">
        <f t="shared" si="91"/>
        <v>27.07842908213587</v>
      </c>
      <c r="AJ30" s="8">
        <f t="shared" ref="AJ30:AJ31" si="92">AA$28*$N30+AB$28</f>
        <v>26.697411120010457</v>
      </c>
      <c r="AK30" s="8">
        <f t="shared" si="39"/>
        <v>43.895514108642175</v>
      </c>
      <c r="AL30" s="8">
        <f t="shared" si="40"/>
        <v>37.988592204608643</v>
      </c>
      <c r="AN30">
        <f>AN10</f>
        <v>200</v>
      </c>
    </row>
    <row r="31" spans="1:54" x14ac:dyDescent="0.25">
      <c r="B31" s="7">
        <v>200</v>
      </c>
      <c r="C31" s="7">
        <v>2000</v>
      </c>
      <c r="D31" s="7">
        <v>53</v>
      </c>
      <c r="E31" s="7">
        <v>48</v>
      </c>
      <c r="F31" s="7">
        <v>42</v>
      </c>
      <c r="G31" s="7">
        <v>38</v>
      </c>
      <c r="H31" s="7">
        <v>32</v>
      </c>
      <c r="I31" s="7">
        <v>28</v>
      </c>
      <c r="J31" s="7">
        <v>28</v>
      </c>
      <c r="K31" s="8">
        <f t="shared" si="37"/>
        <v>44.896235144821979</v>
      </c>
      <c r="L31" s="8">
        <f t="shared" si="38"/>
        <v>38.70967741935484</v>
      </c>
      <c r="N31" s="13">
        <f t="shared" si="41"/>
        <v>7.6009024595420822</v>
      </c>
      <c r="O31" s="20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D31" s="8">
        <f t="shared" si="86"/>
        <v>52.975260452590604</v>
      </c>
      <c r="AE31" s="8">
        <f t="shared" si="87"/>
        <v>48.410211028466136</v>
      </c>
      <c r="AF31" s="8">
        <f t="shared" si="88"/>
        <v>43.080680027609091</v>
      </c>
      <c r="AG31" s="8">
        <f t="shared" si="89"/>
        <v>38.068742369754503</v>
      </c>
      <c r="AH31" s="8">
        <f t="shared" si="90"/>
        <v>32.267613724847422</v>
      </c>
      <c r="AI31" s="8">
        <f t="shared" si="91"/>
        <v>28.801719579511783</v>
      </c>
      <c r="AJ31" s="8">
        <f t="shared" si="92"/>
        <v>28.211339673373232</v>
      </c>
      <c r="AK31" s="8">
        <f t="shared" si="39"/>
        <v>45.349555359468503</v>
      </c>
      <c r="AL31" s="8">
        <f t="shared" si="40"/>
        <v>39.302546229578127</v>
      </c>
    </row>
    <row r="32" spans="1:54" x14ac:dyDescent="0.25">
      <c r="B32" s="7">
        <v>500</v>
      </c>
      <c r="C32" s="7">
        <v>1400</v>
      </c>
      <c r="D32" s="7">
        <v>54.5</v>
      </c>
      <c r="E32" s="7">
        <v>47</v>
      </c>
      <c r="F32" s="7">
        <v>44.5</v>
      </c>
      <c r="G32" s="7">
        <v>40.5</v>
      </c>
      <c r="H32" s="7">
        <v>33</v>
      </c>
      <c r="I32" s="7">
        <v>30.5</v>
      </c>
      <c r="J32" s="7">
        <v>30</v>
      </c>
      <c r="K32" s="8">
        <f t="shared" si="37"/>
        <v>46.371442123182646</v>
      </c>
      <c r="L32" s="8">
        <f t="shared" si="38"/>
        <v>40.75975359342916</v>
      </c>
      <c r="N32" s="13">
        <f t="shared" si="41"/>
        <v>7.2442275156033498</v>
      </c>
      <c r="O32" s="13">
        <f>INDEX(LINEST(D32:D35,$N32:$N35,1),1)</f>
        <v>9.1398609514241702</v>
      </c>
      <c r="P32" s="13">
        <f>INDEX(LINEST(D32:D35,$N32:$N35,1),2)</f>
        <v>-11.90558136391293</v>
      </c>
      <c r="Q32" s="13">
        <f>INDEX(LINEST(E32:E35,$N32:$N35,1),1)</f>
        <v>16.591280666111999</v>
      </c>
      <c r="R32" s="13">
        <f>INDEX(LINEST(E32:E35,$N32:$N35,1),2)</f>
        <v>-73.766706702866301</v>
      </c>
      <c r="S32" s="13">
        <f>INDEX(LINEST(F32:F35,$N32:$N35,1),1)</f>
        <v>8.395193454565204</v>
      </c>
      <c r="T32" s="13">
        <f>INDEX(LINEST(F32:F35,$N32:$N35,1),2)</f>
        <v>-16.372993990235372</v>
      </c>
      <c r="U32" s="13">
        <f>INDEX(LINEST(G32:G35,$N32:$N35,1),1)</f>
        <v>10.07188150902242</v>
      </c>
      <c r="V32" s="13">
        <f>INDEX(LINEST(G32:G35,$N32:$N35,1),2)</f>
        <v>-32.580128481554326</v>
      </c>
      <c r="W32" s="13">
        <f>INDEX(LINEST(H32:H35,$N32:$N35,1),1)</f>
        <v>15.101945672394068</v>
      </c>
      <c r="X32" s="13">
        <f>INDEX(LINEST(H32:H35,$N32:$N35,1),2)</f>
        <v>-76.7015319555112</v>
      </c>
      <c r="Y32" s="13">
        <f>INDEX(LINEST(I32:I35,$N32:$N35,1),1)</f>
        <v>10.07188150902242</v>
      </c>
      <c r="Z32" s="13">
        <f>INDEX(LINEST(I32:I35,$N32:$N35,1),2)</f>
        <v>-42.580128481554326</v>
      </c>
      <c r="AA32" s="13">
        <f>INDEX(LINEST(J32:J35,$N32:$N35,1),1)</f>
        <v>11.748569563479634</v>
      </c>
      <c r="AB32" s="13">
        <f>INDEX(LINEST(J32:J35,$N32:$N35,1),2)</f>
        <v>-55.287262972873279</v>
      </c>
      <c r="AD32" s="8">
        <f>O$32*$N32+P$32</f>
        <v>54.305650829182653</v>
      </c>
      <c r="AE32" s="8">
        <f>Q$32*$N32+R$32</f>
        <v>46.424305217680114</v>
      </c>
      <c r="AF32" s="8">
        <f>S$32*$N32+T$32</f>
        <v>44.443697432139018</v>
      </c>
      <c r="AG32" s="8">
        <f>U$32*$N32+V$32</f>
        <v>40.382872680002478</v>
      </c>
      <c r="AH32" s="8">
        <f>W$32*$N32+X$32</f>
        <v>32.700398423592844</v>
      </c>
      <c r="AI32" s="8">
        <f>Y$32*$N32+Z$32</f>
        <v>30.382872680002478</v>
      </c>
      <c r="AJ32" s="8">
        <f>AA$32*$N32+AB$32</f>
        <v>29.822047927865924</v>
      </c>
      <c r="AK32" s="8">
        <f t="shared" si="39"/>
        <v>46.179164171157971</v>
      </c>
      <c r="AL32" s="8">
        <f t="shared" si="40"/>
        <v>40.701948082278257</v>
      </c>
      <c r="AN32">
        <f>INDEX(AN24:AN27,MATCH(AN30,AN24:AN27,1))</f>
        <v>200</v>
      </c>
      <c r="AO32">
        <f>VLOOKUP($AN32,$AN$24:$BB$27,2)</f>
        <v>10.07188150902242</v>
      </c>
      <c r="AP32">
        <f>VLOOKUP($AN32,$AN$24:$BB$27,3)</f>
        <v>-23.580128481554326</v>
      </c>
      <c r="AQ32">
        <f>VLOOKUP($AN32,$AN$24:$BB$27,4)</f>
        <v>16.989493152148818</v>
      </c>
      <c r="AR32">
        <f>VLOOKUP($AN32,$AN$24:$BB$27,5)</f>
        <v>-80.725269258075173</v>
      </c>
      <c r="AS32">
        <f>VLOOKUP($AN32,$AN$24:$BB$27,6)</f>
        <v>12.146782049516451</v>
      </c>
      <c r="AT32">
        <f>VLOOKUP($AN32,$AN$24:$BB$27,7)</f>
        <v>-49.245825528082122</v>
      </c>
      <c r="AU32">
        <f>VLOOKUP($AN32,$AN$24:$BB$27,8)</f>
        <v>13.536563921725183</v>
      </c>
      <c r="AV32">
        <f>VLOOKUP($AN32,$AN$24:$BB$27,9)</f>
        <v>-64.821359636635052</v>
      </c>
      <c r="AW32">
        <f>VLOOKUP($AN32,$AN$24:$BB$27,10)</f>
        <v>16.157025716059778</v>
      </c>
      <c r="AX32">
        <f>VLOOKUP($AN32,$AN$24:$BB$27,11)</f>
        <v>-90.54036277923602</v>
      </c>
      <c r="AY32">
        <f>VLOOKUP($AN32,$AN$24:$BB$27,12)</f>
        <v>16.356131959078184</v>
      </c>
      <c r="AZ32">
        <f>VLOOKUP($AN32,$AN$24:$BB$27,13)</f>
        <v>-95.519644056840434</v>
      </c>
      <c r="BA32">
        <f>VLOOKUP($AN32,$AN$24:$BB$27,14)</f>
        <v>14.369031357814226</v>
      </c>
      <c r="BB32">
        <f>VLOOKUP($AN32,$AN$24:$BB$27,15)</f>
        <v>-81.006266115474219</v>
      </c>
    </row>
    <row r="33" spans="1:54" x14ac:dyDescent="0.25">
      <c r="B33" s="7">
        <v>500</v>
      </c>
      <c r="C33" s="7">
        <v>1600</v>
      </c>
      <c r="D33" s="7">
        <v>55.5</v>
      </c>
      <c r="E33" s="7">
        <v>48</v>
      </c>
      <c r="F33" s="7">
        <v>45.5</v>
      </c>
      <c r="G33" s="7">
        <v>41.5</v>
      </c>
      <c r="H33" s="7">
        <v>34</v>
      </c>
      <c r="I33" s="7">
        <v>31.5</v>
      </c>
      <c r="J33" s="7">
        <v>31</v>
      </c>
      <c r="K33" s="8">
        <f t="shared" si="37"/>
        <v>47.371442123182639</v>
      </c>
      <c r="L33" s="8">
        <f t="shared" si="38"/>
        <v>41.786447638603697</v>
      </c>
      <c r="N33" s="13">
        <f t="shared" si="41"/>
        <v>7.3777589082278725</v>
      </c>
      <c r="O33" s="14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D33" s="8">
        <f t="shared" ref="AD33:AD35" si="93">O$32*$N33+P$32</f>
        <v>55.526109190420826</v>
      </c>
      <c r="AE33" s="8">
        <f t="shared" ref="AE33:AE35" si="94">Q$32*$N33+R$32</f>
        <v>48.63976203045037</v>
      </c>
      <c r="AF33" s="8">
        <f t="shared" ref="AF33:AF35" si="95">S$32*$N33+T$32</f>
        <v>45.564719305479386</v>
      </c>
      <c r="AG33" s="8">
        <f t="shared" ref="AG33:AG35" si="96">U$32*$N33+V$32</f>
        <v>41.727785044251419</v>
      </c>
      <c r="AH33" s="8">
        <f t="shared" ref="AH33:AH35" si="97">W$32*$N33+X$32</f>
        <v>34.716982260567505</v>
      </c>
      <c r="AI33" s="8">
        <f t="shared" ref="AI33:AI35" si="98">Y$32*$N33+Z$32</f>
        <v>31.727785044251419</v>
      </c>
      <c r="AJ33" s="8">
        <f t="shared" ref="AJ33:AJ35" si="99">AA$32*$N33+AB$32</f>
        <v>31.390850783023438</v>
      </c>
      <c r="AK33" s="8">
        <f t="shared" si="39"/>
        <v>47.621272907525722</v>
      </c>
      <c r="AL33" s="8">
        <f t="shared" si="40"/>
        <v>41.852894564147221</v>
      </c>
      <c r="AN33">
        <f>INDEX(AN24:AN27,MATCH(AN30,AN24:AN27,1)+1)</f>
        <v>500</v>
      </c>
      <c r="AO33">
        <f>VLOOKUP($AN33,$AN$24:$BB$27,2)</f>
        <v>9.1398609514241702</v>
      </c>
      <c r="AP33">
        <f>VLOOKUP($AN33,$AN$24:$BB$27,3)</f>
        <v>-11.90558136391293</v>
      </c>
      <c r="AQ33">
        <f>VLOOKUP($AN33,$AN$24:$BB$27,4)</f>
        <v>16.591280666111999</v>
      </c>
      <c r="AR33">
        <f>VLOOKUP($AN33,$AN$24:$BB$27,5)</f>
        <v>-73.766706702866301</v>
      </c>
      <c r="AS33">
        <f>VLOOKUP($AN33,$AN$24:$BB$27,6)</f>
        <v>8.395193454565204</v>
      </c>
      <c r="AT33">
        <f>VLOOKUP($AN33,$AN$24:$BB$27,7)</f>
        <v>-16.372993990235372</v>
      </c>
      <c r="AU33">
        <f>VLOOKUP($AN33,$AN$24:$BB$27,8)</f>
        <v>10.07188150902242</v>
      </c>
      <c r="AV33">
        <f>VLOOKUP($AN33,$AN$24:$BB$27,9)</f>
        <v>-32.580128481554326</v>
      </c>
      <c r="AW33">
        <f>VLOOKUP($AN33,$AN$24:$BB$27,10)</f>
        <v>15.101945672394068</v>
      </c>
      <c r="AX33">
        <f>VLOOKUP($AN33,$AN$24:$BB$27,11)</f>
        <v>-76.7015319555112</v>
      </c>
      <c r="AY33">
        <f>VLOOKUP($AN33,$AN$24:$BB$27,12)</f>
        <v>10.07188150902242</v>
      </c>
      <c r="AZ33">
        <f>VLOOKUP($AN33,$AN$24:$BB$27,13)</f>
        <v>-42.580128481554326</v>
      </c>
      <c r="BA33">
        <f>VLOOKUP($AN33,$AN$24:$BB$27,14)</f>
        <v>11.748569563479634</v>
      </c>
      <c r="BB33">
        <f>VLOOKUP($AN33,$AN$24:$BB$27,15)</f>
        <v>-55.287262972873279</v>
      </c>
    </row>
    <row r="34" spans="1:54" x14ac:dyDescent="0.25">
      <c r="B34" s="7">
        <v>500</v>
      </c>
      <c r="C34" s="7">
        <v>1800</v>
      </c>
      <c r="D34" s="7">
        <v>56</v>
      </c>
      <c r="E34" s="7">
        <v>50</v>
      </c>
      <c r="F34" s="7">
        <v>46.5</v>
      </c>
      <c r="G34" s="7">
        <v>43</v>
      </c>
      <c r="H34" s="7">
        <v>37</v>
      </c>
      <c r="I34" s="7">
        <v>33</v>
      </c>
      <c r="J34" s="7">
        <v>33</v>
      </c>
      <c r="K34" s="8">
        <f t="shared" si="37"/>
        <v>48.783844564835363</v>
      </c>
      <c r="L34" s="8">
        <f t="shared" si="38"/>
        <v>43</v>
      </c>
      <c r="N34" s="13">
        <f t="shared" si="41"/>
        <v>7.4955419438842563</v>
      </c>
      <c r="O34" s="17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D34" s="8">
        <f t="shared" si="93"/>
        <v>56.602629758756805</v>
      </c>
      <c r="AE34" s="8">
        <f t="shared" si="94"/>
        <v>50.593933432732115</v>
      </c>
      <c r="AF34" s="8">
        <f t="shared" si="95"/>
        <v>46.55353067548068</v>
      </c>
      <c r="AG34" s="8">
        <f t="shared" si="96"/>
        <v>42.914081823155485</v>
      </c>
      <c r="AH34" s="8">
        <f t="shared" si="97"/>
        <v>36.495735266179864</v>
      </c>
      <c r="AI34" s="8">
        <f t="shared" si="98"/>
        <v>32.914081823155485</v>
      </c>
      <c r="AJ34" s="8">
        <f t="shared" si="99"/>
        <v>32.774632970830268</v>
      </c>
      <c r="AK34" s="8">
        <f t="shared" si="39"/>
        <v>48.925184867196272</v>
      </c>
      <c r="AL34" s="8">
        <f t="shared" si="40"/>
        <v>42.914081823155485</v>
      </c>
      <c r="AN34" s="24">
        <f>AN30</f>
        <v>200</v>
      </c>
      <c r="AO34" s="23">
        <f>IF($AN$30=100,AO32,IF($AN$30=750,AO32,FORECAST($AN$34,AO32:AO33,$AN$32:$AN$33)))</f>
        <v>10.07188150902242</v>
      </c>
      <c r="AP34" s="23">
        <f t="shared" ref="AP34:BB34" si="100">IF($AN$30=100,AP32,IF($AN$30=750,AP32,FORECAST($AN$34,AP32:AP33,$AN$32:$AN$33)))</f>
        <v>-23.580128481554326</v>
      </c>
      <c r="AQ34" s="23">
        <f t="shared" si="100"/>
        <v>16.989493152148818</v>
      </c>
      <c r="AR34" s="23">
        <f t="shared" si="100"/>
        <v>-80.725269258075173</v>
      </c>
      <c r="AS34" s="23">
        <f t="shared" si="100"/>
        <v>12.146782049516451</v>
      </c>
      <c r="AT34" s="23">
        <f t="shared" si="100"/>
        <v>-49.245825528082122</v>
      </c>
      <c r="AU34" s="23">
        <f t="shared" si="100"/>
        <v>13.536563921725181</v>
      </c>
      <c r="AV34" s="23">
        <f t="shared" si="100"/>
        <v>-64.821359636635052</v>
      </c>
      <c r="AW34" s="23">
        <f t="shared" si="100"/>
        <v>16.157025716059774</v>
      </c>
      <c r="AX34" s="23">
        <f t="shared" si="100"/>
        <v>-90.540362779236034</v>
      </c>
      <c r="AY34" s="23">
        <f t="shared" si="100"/>
        <v>16.356131959078184</v>
      </c>
      <c r="AZ34" s="23">
        <f t="shared" si="100"/>
        <v>-95.519644056840434</v>
      </c>
      <c r="BA34" s="23">
        <f t="shared" si="100"/>
        <v>14.369031357814224</v>
      </c>
      <c r="BB34" s="23">
        <f t="shared" si="100"/>
        <v>-81.006266115474205</v>
      </c>
    </row>
    <row r="35" spans="1:54" x14ac:dyDescent="0.25">
      <c r="B35" s="7">
        <v>500</v>
      </c>
      <c r="C35" s="7">
        <v>2000</v>
      </c>
      <c r="D35" s="7">
        <v>58</v>
      </c>
      <c r="E35" s="7">
        <v>53</v>
      </c>
      <c r="F35" s="7">
        <v>47.5</v>
      </c>
      <c r="G35" s="7">
        <v>44</v>
      </c>
      <c r="H35" s="7">
        <v>38</v>
      </c>
      <c r="I35" s="7">
        <v>34</v>
      </c>
      <c r="J35" s="7">
        <v>34</v>
      </c>
      <c r="K35" s="8">
        <f t="shared" si="37"/>
        <v>50.354074246729105</v>
      </c>
      <c r="L35" s="8">
        <f t="shared" si="38"/>
        <v>44.086021505376344</v>
      </c>
      <c r="N35" s="13">
        <f t="shared" si="41"/>
        <v>7.6009024595420822</v>
      </c>
      <c r="O35" s="20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D35" s="8">
        <f t="shared" si="93"/>
        <v>57.565610221639687</v>
      </c>
      <c r="AE35" s="8">
        <f t="shared" si="94"/>
        <v>52.341999319137386</v>
      </c>
      <c r="AF35" s="8">
        <f t="shared" si="95"/>
        <v>47.438052586900881</v>
      </c>
      <c r="AG35" s="8">
        <f t="shared" si="96"/>
        <v>43.975260452590604</v>
      </c>
      <c r="AH35" s="8">
        <f t="shared" si="97"/>
        <v>38.086884049659773</v>
      </c>
      <c r="AI35" s="8">
        <f t="shared" si="98"/>
        <v>33.975260452590604</v>
      </c>
      <c r="AJ35" s="8">
        <f t="shared" si="99"/>
        <v>34.012468318280327</v>
      </c>
      <c r="AK35" s="8">
        <f t="shared" si="39"/>
        <v>50.119080739256468</v>
      </c>
      <c r="AL35" s="8">
        <f t="shared" si="40"/>
        <v>43.975260452590604</v>
      </c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</row>
    <row r="36" spans="1:54" x14ac:dyDescent="0.25">
      <c r="B36" s="7">
        <v>750</v>
      </c>
      <c r="C36" s="7">
        <v>1400</v>
      </c>
      <c r="D36" s="7">
        <v>55.5</v>
      </c>
      <c r="E36" s="7">
        <v>48.5</v>
      </c>
      <c r="F36" s="7">
        <v>46</v>
      </c>
      <c r="G36" s="7">
        <v>41</v>
      </c>
      <c r="H36" s="7">
        <v>36</v>
      </c>
      <c r="I36" s="7">
        <v>33</v>
      </c>
      <c r="J36" s="7">
        <v>32.5</v>
      </c>
      <c r="K36" s="8">
        <f t="shared" si="37"/>
        <v>47.728071900178861</v>
      </c>
      <c r="L36" s="8">
        <f t="shared" si="38"/>
        <v>42.299794661190973</v>
      </c>
      <c r="N36" s="13">
        <f t="shared" si="41"/>
        <v>7.2442275156033498</v>
      </c>
      <c r="O36" s="13">
        <f>INDEX(LINEST(D36:D39,$N36:$N39,1),1)</f>
        <v>6.6189522785987833</v>
      </c>
      <c r="P36" s="13">
        <f>INDEX(LINEST(D36:D39,$N36:$N39,1),2)</f>
        <v>7.3237811398858028</v>
      </c>
      <c r="Q36" s="13">
        <f>INDEX(LINEST(E36:E39,$N36:$N39,1),1)</f>
        <v>15.846613169253033</v>
      </c>
      <c r="R36" s="13">
        <f>INDEX(LINEST(E36:E39,$N36:$N39,1),2)</f>
        <v>-66.734119329188744</v>
      </c>
      <c r="S36" s="13">
        <f>INDEX(LINEST(F36:F39,$N36:$N39,1),1)</f>
        <v>8.395193454565204</v>
      </c>
      <c r="T36" s="13">
        <f>INDEX(LINEST(F36:F39,$N36:$N39,1),2)</f>
        <v>-14.872993990235372</v>
      </c>
      <c r="U36" s="13">
        <f>INDEX(LINEST(G36:G39,$N36:$N39,1),1)</f>
        <v>11.748569563479634</v>
      </c>
      <c r="V36" s="13">
        <f>INDEX(LINEST(G36:G39,$N36:$N39,1),2)</f>
        <v>-44.287262972873279</v>
      </c>
      <c r="W36" s="13">
        <f>INDEX(LINEST(H36:H39,$N36:$N39,1),1)</f>
        <v>10.816549005881386</v>
      </c>
      <c r="X36" s="13">
        <f>INDEX(LINEST(H36:H39,$N36:$N39,1),2)</f>
        <v>-42.612715855231883</v>
      </c>
      <c r="Y36" s="13">
        <f>INDEX(LINEST(I36:I39,$N36:$N39,1),1)</f>
        <v>15.659260108513754</v>
      </c>
      <c r="Z36" s="13">
        <f>INDEX(LINEST(I36:I39,$N36:$N39,1),2)</f>
        <v>-81.092159585224948</v>
      </c>
      <c r="AA36" s="13">
        <f>INDEX(LINEST(J36:J39,$N36:$N39,1),1)</f>
        <v>12.4932370603386</v>
      </c>
      <c r="AB36" s="13">
        <f>INDEX(LINEST(J36:J39,$N36:$N39,1),2)</f>
        <v>-58.319850346550837</v>
      </c>
      <c r="AD36" s="8">
        <f>O$36*$N36+P$36</f>
        <v>55.272977360976597</v>
      </c>
      <c r="AE36" s="8">
        <f>Q$36*$N36+R$36</f>
        <v>48.062351820636479</v>
      </c>
      <c r="AF36" s="8">
        <f>S$36*$N36+T$36</f>
        <v>45.943697432139018</v>
      </c>
      <c r="AG36" s="8">
        <f>U$36*$N36+V$36</f>
        <v>40.822047927865924</v>
      </c>
      <c r="AH36" s="8">
        <f>W$36*$N36+X$36</f>
        <v>35.744826077046113</v>
      </c>
      <c r="AI36" s="8">
        <f>Y$36*$N36+Z$36</f>
        <v>32.347083366860289</v>
      </c>
      <c r="AJ36" s="8">
        <f>AA$36*$N36+AB$36</f>
        <v>32.184001324909559</v>
      </c>
      <c r="AK36" s="8">
        <f t="shared" si="39"/>
        <v>47.511868370403569</v>
      </c>
      <c r="AL36" s="8">
        <f t="shared" si="40"/>
        <v>42.241989150040062</v>
      </c>
    </row>
    <row r="37" spans="1:54" x14ac:dyDescent="0.25">
      <c r="B37" s="7">
        <v>750</v>
      </c>
      <c r="C37" s="7">
        <v>1600</v>
      </c>
      <c r="D37" s="7">
        <v>56</v>
      </c>
      <c r="E37" s="7">
        <v>49.5</v>
      </c>
      <c r="F37" s="7">
        <v>47</v>
      </c>
      <c r="G37" s="7">
        <v>42</v>
      </c>
      <c r="H37" s="7">
        <v>37</v>
      </c>
      <c r="I37" s="7">
        <v>34</v>
      </c>
      <c r="J37" s="7">
        <v>33.5</v>
      </c>
      <c r="K37" s="8">
        <f t="shared" si="37"/>
        <v>48.65810440631148</v>
      </c>
      <c r="L37" s="8">
        <f t="shared" si="38"/>
        <v>43.32648870636551</v>
      </c>
      <c r="N37" s="13">
        <f t="shared" si="41"/>
        <v>7.3777589082278725</v>
      </c>
      <c r="O37" s="14"/>
      <c r="P37" s="15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D37" s="8">
        <f t="shared" ref="AD37:AD39" si="101">O$36*$N37+P$36</f>
        <v>56.156815276453152</v>
      </c>
      <c r="AE37" s="8">
        <f>Q$36*$N37+R$36</f>
        <v>50.178372145508931</v>
      </c>
      <c r="AF37" s="8">
        <f t="shared" ref="AF37:AF39" si="102">S$36*$N37+T$36</f>
        <v>47.064719305479386</v>
      </c>
      <c r="AG37" s="8">
        <f t="shared" ref="AG37:AG39" si="103">U$36*$N37+V$36</f>
        <v>42.390850783023438</v>
      </c>
      <c r="AH37" s="8">
        <f t="shared" ref="AH37:AH39" si="104">W$36*$N37+X$36</f>
        <v>37.189174929192859</v>
      </c>
      <c r="AI37" s="8">
        <f t="shared" ref="AI37:AI39" si="105">Y$36*$N37+Z$36</f>
        <v>34.438086176619763</v>
      </c>
      <c r="AJ37" s="8">
        <f t="shared" ref="AJ37:AJ39" si="106">AA$36*$N37+AB$36</f>
        <v>33.852240667964878</v>
      </c>
      <c r="AK37" s="8">
        <f t="shared" si="39"/>
        <v>48.948022349288813</v>
      </c>
      <c r="AL37" s="8">
        <f t="shared" si="40"/>
        <v>43.392935631909026</v>
      </c>
    </row>
    <row r="38" spans="1:54" x14ac:dyDescent="0.25">
      <c r="B38" s="7">
        <v>750</v>
      </c>
      <c r="C38" s="7">
        <v>1800</v>
      </c>
      <c r="D38" s="7">
        <v>56.5</v>
      </c>
      <c r="E38" s="7">
        <v>52</v>
      </c>
      <c r="F38" s="7">
        <v>48</v>
      </c>
      <c r="G38" s="7">
        <v>44</v>
      </c>
      <c r="H38" s="7">
        <v>38</v>
      </c>
      <c r="I38" s="7">
        <v>35</v>
      </c>
      <c r="J38" s="7">
        <v>35</v>
      </c>
      <c r="K38" s="8">
        <f t="shared" si="37"/>
        <v>50.124752942027001</v>
      </c>
      <c r="L38" s="8">
        <f t="shared" si="38"/>
        <v>44.353182751540047</v>
      </c>
      <c r="N38" s="13">
        <f t="shared" si="41"/>
        <v>7.4955419438842563</v>
      </c>
      <c r="O38" s="17"/>
      <c r="P38" s="18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D38" s="8">
        <f t="shared" si="101"/>
        <v>56.936415568691253</v>
      </c>
      <c r="AE38" s="8">
        <f>Q$36*$N38+R$36</f>
        <v>52.044834349455982</v>
      </c>
      <c r="AF38" s="8">
        <f t="shared" si="102"/>
        <v>48.05353067548068</v>
      </c>
      <c r="AG38" s="8">
        <f t="shared" si="103"/>
        <v>43.774632970830268</v>
      </c>
      <c r="AH38" s="8">
        <f t="shared" si="104"/>
        <v>38.463180906431603</v>
      </c>
      <c r="AI38" s="8">
        <f t="shared" si="105"/>
        <v>36.282481368333421</v>
      </c>
      <c r="AJ38" s="8">
        <f t="shared" si="106"/>
        <v>35.323732054106387</v>
      </c>
      <c r="AK38" s="8">
        <f t="shared" si="39"/>
        <v>50.248891226136806</v>
      </c>
      <c r="AL38" s="8">
        <f t="shared" si="40"/>
        <v>44.408142377290233</v>
      </c>
    </row>
    <row r="39" spans="1:54" x14ac:dyDescent="0.25">
      <c r="B39" s="7">
        <v>750</v>
      </c>
      <c r="C39" s="7">
        <v>2000</v>
      </c>
      <c r="D39" s="7">
        <v>58</v>
      </c>
      <c r="E39" s="7">
        <v>54</v>
      </c>
      <c r="F39" s="7">
        <v>49</v>
      </c>
      <c r="G39" s="7">
        <v>45</v>
      </c>
      <c r="H39" s="7">
        <v>40</v>
      </c>
      <c r="I39" s="7">
        <v>39</v>
      </c>
      <c r="J39" s="7">
        <v>37</v>
      </c>
      <c r="K39" s="8">
        <f t="shared" si="37"/>
        <v>51.669525701294496</v>
      </c>
      <c r="L39" s="8">
        <f t="shared" si="38"/>
        <v>45.379876796714584</v>
      </c>
      <c r="N39" s="13">
        <f t="shared" si="41"/>
        <v>7.6009024595420822</v>
      </c>
      <c r="O39" s="17"/>
      <c r="P39" s="18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D39" s="8">
        <f t="shared" si="101"/>
        <v>57.633791793878963</v>
      </c>
      <c r="AE39" s="8">
        <f>Q$36*$N39+R$36</f>
        <v>53.714441684398579</v>
      </c>
      <c r="AF39" s="8">
        <f t="shared" si="102"/>
        <v>48.938052586900881</v>
      </c>
      <c r="AG39" s="8">
        <f t="shared" si="103"/>
        <v>45.012468318280327</v>
      </c>
      <c r="AH39" s="8">
        <f t="shared" si="104"/>
        <v>39.60281808732941</v>
      </c>
      <c r="AI39" s="8">
        <f t="shared" si="105"/>
        <v>37.932349088186456</v>
      </c>
      <c r="AJ39" s="8">
        <f t="shared" si="106"/>
        <v>36.640025953019119</v>
      </c>
      <c r="AK39" s="8">
        <f t="shared" si="39"/>
        <v>51.440414780997841</v>
      </c>
      <c r="AL39" s="8">
        <f t="shared" si="40"/>
        <v>45.316275756571748</v>
      </c>
    </row>
    <row r="40" spans="1:54" x14ac:dyDescent="0.25">
      <c r="N40" s="4"/>
      <c r="O40" s="4"/>
      <c r="P40" s="4"/>
      <c r="AK40" s="2"/>
      <c r="AL40" s="2"/>
    </row>
    <row r="41" spans="1:54" x14ac:dyDescent="0.25">
      <c r="N41" s="4"/>
      <c r="O41" s="4"/>
      <c r="P41" s="4"/>
      <c r="AK41" s="2"/>
      <c r="AL41" s="2"/>
    </row>
    <row r="42" spans="1:54" x14ac:dyDescent="0.25">
      <c r="B42" s="1" t="s">
        <v>6</v>
      </c>
      <c r="C42" s="1" t="s">
        <v>7</v>
      </c>
      <c r="D42" s="1" t="s">
        <v>8</v>
      </c>
      <c r="E42" s="1" t="s">
        <v>9</v>
      </c>
      <c r="F42" s="1" t="s">
        <v>10</v>
      </c>
      <c r="G42" s="1" t="s">
        <v>11</v>
      </c>
      <c r="H42" s="1" t="s">
        <v>12</v>
      </c>
      <c r="I42" s="1" t="s">
        <v>13</v>
      </c>
    </row>
    <row r="43" spans="1:54" x14ac:dyDescent="0.25">
      <c r="A43" s="1" t="s">
        <v>5</v>
      </c>
      <c r="B43" s="1" t="s">
        <v>14</v>
      </c>
      <c r="C43" s="1">
        <v>-16.100000000000001</v>
      </c>
      <c r="D43" s="1">
        <v>-8.6</v>
      </c>
      <c r="E43" s="1">
        <v>-3.2</v>
      </c>
      <c r="F43" s="1">
        <v>0</v>
      </c>
      <c r="G43" s="1">
        <v>1.2</v>
      </c>
      <c r="H43" s="1">
        <v>1</v>
      </c>
      <c r="I43" s="1">
        <v>-1.1000000000000001</v>
      </c>
    </row>
    <row r="44" spans="1:54" x14ac:dyDescent="0.25">
      <c r="A44" s="1" t="s">
        <v>18</v>
      </c>
      <c r="B44" s="1" t="s">
        <v>23</v>
      </c>
      <c r="C44" s="1">
        <v>22</v>
      </c>
      <c r="D44" s="1">
        <v>12</v>
      </c>
      <c r="E44" s="1">
        <v>4.8</v>
      </c>
      <c r="F44" s="1">
        <v>0</v>
      </c>
      <c r="G44" s="1">
        <v>-3.5</v>
      </c>
      <c r="H44" s="1">
        <v>-6.1</v>
      </c>
      <c r="I44" s="1">
        <v>-8</v>
      </c>
    </row>
    <row r="45" spans="1:54" x14ac:dyDescent="0.25">
      <c r="B45" s="1" t="s">
        <v>24</v>
      </c>
      <c r="C45" s="1">
        <v>0.87</v>
      </c>
      <c r="D45" s="1">
        <v>0.93</v>
      </c>
      <c r="E45" s="1">
        <v>0.97399999999999998</v>
      </c>
      <c r="F45" s="1">
        <v>1</v>
      </c>
      <c r="G45" s="1">
        <v>1.0149999999999999</v>
      </c>
      <c r="H45" s="1">
        <v>1.0249999999999999</v>
      </c>
      <c r="I45" s="1">
        <v>1.03</v>
      </c>
    </row>
  </sheetData>
  <sheetProtection algorithmName="SHA-512" hashValue="opUaChVEqL4t3tFJeTEv9rPBMLLWUnmcWOeI8XzdZalpl/lKWXAlMnSvKpkFVi43O849thiPU9PB5pJC5ZWG4A==" saltValue="RCsA3NR8RMGUSWyxccIGnA==" spinCount="100000" sheet="1" objects="1" scenarios="1"/>
  <mergeCells count="36">
    <mergeCell ref="D2:J2"/>
    <mergeCell ref="O2:P2"/>
    <mergeCell ref="AY22:AZ22"/>
    <mergeCell ref="BA22:BB22"/>
    <mergeCell ref="AD2:AJ2"/>
    <mergeCell ref="K22:L22"/>
    <mergeCell ref="K2:L2"/>
    <mergeCell ref="AK2:AL2"/>
    <mergeCell ref="AK22:AL22"/>
    <mergeCell ref="AD22:AJ22"/>
    <mergeCell ref="AA22:AB22"/>
    <mergeCell ref="AO22:AP22"/>
    <mergeCell ref="AQ22:AR22"/>
    <mergeCell ref="AS22:AT22"/>
    <mergeCell ref="AU22:AV22"/>
    <mergeCell ref="AW22:AX22"/>
    <mergeCell ref="W22:X22"/>
    <mergeCell ref="Y22:Z22"/>
    <mergeCell ref="Y2:Z2"/>
    <mergeCell ref="AA2:AB2"/>
    <mergeCell ref="AO2:AP2"/>
    <mergeCell ref="D22:J22"/>
    <mergeCell ref="O22:P22"/>
    <mergeCell ref="Q22:R22"/>
    <mergeCell ref="S22:T22"/>
    <mergeCell ref="U22:V22"/>
    <mergeCell ref="Q2:R2"/>
    <mergeCell ref="S2:T2"/>
    <mergeCell ref="U2:V2"/>
    <mergeCell ref="W2:X2"/>
    <mergeCell ref="BA2:BB2"/>
    <mergeCell ref="AQ2:AR2"/>
    <mergeCell ref="AS2:AT2"/>
    <mergeCell ref="AU2:AV2"/>
    <mergeCell ref="AW2:AX2"/>
    <mergeCell ref="AY2:AZ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5"/>
  <sheetViews>
    <sheetView topLeftCell="V1" zoomScale="70" zoomScaleNormal="70" workbookViewId="0">
      <selection activeCell="AP15" sqref="AP15"/>
    </sheetView>
  </sheetViews>
  <sheetFormatPr defaultRowHeight="15" x14ac:dyDescent="0.25"/>
  <cols>
    <col min="1" max="10" width="9.140625" style="1"/>
    <col min="11" max="12" width="9.140625" style="2"/>
    <col min="14" max="19" width="9.140625" style="1"/>
    <col min="20" max="20" width="11.85546875" style="1" customWidth="1"/>
    <col min="21" max="21" width="9.140625" style="1"/>
    <col min="22" max="22" width="11.140625" style="1" customWidth="1"/>
    <col min="23" max="27" width="9.140625" style="1"/>
    <col min="28" max="28" width="11" style="1" customWidth="1"/>
    <col min="29" max="29" width="9.140625" customWidth="1"/>
    <col min="30" max="36" width="9.140625" style="2" customWidth="1"/>
    <col min="37" max="38" width="9.140625" customWidth="1"/>
    <col min="46" max="46" width="10.7109375" customWidth="1"/>
    <col min="48" max="48" width="10.7109375" customWidth="1"/>
    <col min="54" max="54" width="10" customWidth="1"/>
  </cols>
  <sheetData>
    <row r="1" spans="1:54" ht="23.25" x14ac:dyDescent="0.35">
      <c r="A1" s="6" t="s">
        <v>4</v>
      </c>
      <c r="O1" s="5" t="s">
        <v>28</v>
      </c>
      <c r="AD1" s="12" t="s">
        <v>29</v>
      </c>
    </row>
    <row r="2" spans="1:54" x14ac:dyDescent="0.25">
      <c r="B2" s="10"/>
      <c r="C2" s="10"/>
      <c r="D2" s="46" t="s">
        <v>3</v>
      </c>
      <c r="E2" s="46"/>
      <c r="F2" s="46"/>
      <c r="G2" s="46"/>
      <c r="H2" s="46"/>
      <c r="I2" s="46"/>
      <c r="J2" s="46"/>
      <c r="K2" s="37" t="s">
        <v>15</v>
      </c>
      <c r="L2" s="38"/>
      <c r="N2" s="7"/>
      <c r="O2" s="48" t="s">
        <v>7</v>
      </c>
      <c r="P2" s="48"/>
      <c r="Q2" s="48" t="s">
        <v>8</v>
      </c>
      <c r="R2" s="48"/>
      <c r="S2" s="48" t="s">
        <v>9</v>
      </c>
      <c r="T2" s="48"/>
      <c r="U2" s="48" t="s">
        <v>19</v>
      </c>
      <c r="V2" s="48"/>
      <c r="W2" s="48" t="s">
        <v>20</v>
      </c>
      <c r="X2" s="48"/>
      <c r="Y2" s="48" t="s">
        <v>21</v>
      </c>
      <c r="Z2" s="48"/>
      <c r="AA2" s="48" t="s">
        <v>22</v>
      </c>
      <c r="AB2" s="48"/>
      <c r="AD2" s="49" t="s">
        <v>32</v>
      </c>
      <c r="AE2" s="49"/>
      <c r="AF2" s="49"/>
      <c r="AG2" s="49"/>
      <c r="AH2" s="49"/>
      <c r="AI2" s="49"/>
      <c r="AJ2" s="49"/>
      <c r="AK2" s="37" t="s">
        <v>15</v>
      </c>
      <c r="AL2" s="38"/>
      <c r="AO2" s="48" t="s">
        <v>7</v>
      </c>
      <c r="AP2" s="48"/>
      <c r="AQ2" s="48" t="s">
        <v>8</v>
      </c>
      <c r="AR2" s="48"/>
      <c r="AS2" s="48" t="s">
        <v>9</v>
      </c>
      <c r="AT2" s="48"/>
      <c r="AU2" s="48" t="s">
        <v>19</v>
      </c>
      <c r="AV2" s="48"/>
      <c r="AW2" s="48" t="s">
        <v>20</v>
      </c>
      <c r="AX2" s="48"/>
      <c r="AY2" s="48" t="s">
        <v>21</v>
      </c>
      <c r="AZ2" s="48"/>
      <c r="BA2" s="48" t="s">
        <v>22</v>
      </c>
      <c r="BB2" s="48"/>
    </row>
    <row r="3" spans="1:54" x14ac:dyDescent="0.25">
      <c r="A3" s="1" t="s">
        <v>0</v>
      </c>
      <c r="B3" s="10" t="s">
        <v>2</v>
      </c>
      <c r="C3" s="10" t="s">
        <v>1</v>
      </c>
      <c r="D3" s="10">
        <v>125</v>
      </c>
      <c r="E3" s="10">
        <v>250</v>
      </c>
      <c r="F3" s="10">
        <v>500</v>
      </c>
      <c r="G3" s="10">
        <v>1000</v>
      </c>
      <c r="H3" s="10">
        <v>2000</v>
      </c>
      <c r="I3" s="10">
        <v>4000</v>
      </c>
      <c r="J3" s="10">
        <v>8000</v>
      </c>
      <c r="K3" s="11" t="s">
        <v>16</v>
      </c>
      <c r="L3" s="11" t="s">
        <v>17</v>
      </c>
      <c r="N3" s="7" t="s">
        <v>25</v>
      </c>
      <c r="O3" s="9" t="s">
        <v>26</v>
      </c>
      <c r="P3" s="9" t="s">
        <v>27</v>
      </c>
      <c r="Q3" s="9" t="s">
        <v>26</v>
      </c>
      <c r="R3" s="9" t="s">
        <v>27</v>
      </c>
      <c r="S3" s="9" t="s">
        <v>26</v>
      </c>
      <c r="T3" s="9" t="s">
        <v>27</v>
      </c>
      <c r="U3" s="9" t="s">
        <v>26</v>
      </c>
      <c r="V3" s="9" t="s">
        <v>27</v>
      </c>
      <c r="W3" s="9" t="s">
        <v>26</v>
      </c>
      <c r="X3" s="9" t="s">
        <v>27</v>
      </c>
      <c r="Y3" s="9" t="s">
        <v>26</v>
      </c>
      <c r="Z3" s="9" t="s">
        <v>27</v>
      </c>
      <c r="AA3" s="9" t="s">
        <v>26</v>
      </c>
      <c r="AB3" s="9" t="s">
        <v>27</v>
      </c>
      <c r="AD3" s="11">
        <v>125</v>
      </c>
      <c r="AE3" s="11">
        <v>250</v>
      </c>
      <c r="AF3" s="11">
        <v>500</v>
      </c>
      <c r="AG3" s="11">
        <v>1000</v>
      </c>
      <c r="AH3" s="11">
        <v>2000</v>
      </c>
      <c r="AI3" s="11">
        <v>4000</v>
      </c>
      <c r="AJ3" s="11">
        <v>8000</v>
      </c>
      <c r="AK3" s="11" t="s">
        <v>16</v>
      </c>
      <c r="AL3" s="11" t="s">
        <v>17</v>
      </c>
      <c r="AO3" s="9" t="s">
        <v>26</v>
      </c>
      <c r="AP3" s="9" t="s">
        <v>27</v>
      </c>
      <c r="AQ3" s="9" t="s">
        <v>26</v>
      </c>
      <c r="AR3" s="9" t="s">
        <v>27</v>
      </c>
      <c r="AS3" s="9" t="s">
        <v>26</v>
      </c>
      <c r="AT3" s="9" t="s">
        <v>27</v>
      </c>
      <c r="AU3" s="9" t="s">
        <v>26</v>
      </c>
      <c r="AV3" s="9" t="s">
        <v>27</v>
      </c>
      <c r="AW3" s="9" t="s">
        <v>26</v>
      </c>
      <c r="AX3" s="9" t="s">
        <v>27</v>
      </c>
      <c r="AY3" s="9" t="s">
        <v>26</v>
      </c>
      <c r="AZ3" s="9" t="s">
        <v>27</v>
      </c>
      <c r="BA3" s="9" t="s">
        <v>26</v>
      </c>
      <c r="BB3" s="9" t="s">
        <v>27</v>
      </c>
    </row>
    <row r="4" spans="1:54" x14ac:dyDescent="0.25">
      <c r="A4" s="1">
        <v>315</v>
      </c>
      <c r="B4" s="7">
        <v>100</v>
      </c>
      <c r="C4" s="7">
        <v>1200</v>
      </c>
      <c r="D4" s="7">
        <v>45</v>
      </c>
      <c r="E4" s="7">
        <v>37</v>
      </c>
      <c r="F4" s="7">
        <v>29</v>
      </c>
      <c r="G4" s="7">
        <v>23</v>
      </c>
      <c r="H4" s="7">
        <v>16</v>
      </c>
      <c r="I4" s="7">
        <v>15</v>
      </c>
      <c r="J4" s="7"/>
      <c r="K4" s="8">
        <f t="shared" ref="K4:K17" si="0">10*LOG10(IF(D4="",0,POWER(10,((D4+$C$43)/10))) +IF(E4="",0,POWER(10,((E4+$D$43)/10))) +IF(F4="",0,POWER(10,((F4+$E$43)/10))) +IF(G4="",0,POWER(10,((G4+$F$43)/10))) +IF(H4="",0,POWER(10,((H4+$G$43)/10))) +IF(I4="",0,POWER(10,((I4+$H$43)/10))) +IF(J4="",0,POWER(10,((J4+$I$43)/10))))</f>
        <v>33.304310592335973</v>
      </c>
      <c r="L4" s="8">
        <f t="shared" ref="L4:L17" si="1">MAX((D4-$C$44)/$C$45,(E4-$D$44)/$D$45,(F4-$E$44)/$E$45,(G4-$F$44)/$F$45,(H4-$G$44)/$G$45,(I4-$H$44)/$H$45,(J4-$I$44)/$I$45)</f>
        <v>26.881720430107524</v>
      </c>
      <c r="N4" s="13">
        <f>LN(C4)</f>
        <v>7.0900768357760917</v>
      </c>
      <c r="O4" s="13">
        <f>INDEX(LINEST(D4:D7,$N4:$N7,1),1)</f>
        <v>7.2570750163595346</v>
      </c>
      <c r="P4" s="13">
        <f>INDEX(LINEST(D4:D7,$N4:$N7,1),2)</f>
        <v>-7.4837950616712945</v>
      </c>
      <c r="Q4" s="13">
        <f>INDEX(LINEST(E4:E7,$N4:$N7,1),1)</f>
        <v>9.3134150336877966</v>
      </c>
      <c r="R4" s="13">
        <f>INDEX(LINEST(E4:E7,$N4:$N7,1),2)</f>
        <v>-30.224235213053973</v>
      </c>
      <c r="S4" s="13">
        <f>INDEX(LINEST(F4:F7,$N4:$N7,1),1)</f>
        <v>7.7500658838223302</v>
      </c>
      <c r="T4" s="13">
        <f>INDEX(LINEST(F4:F7,$N4:$N7,1),2)</f>
        <v>-26.35247038830606</v>
      </c>
      <c r="U4" s="13">
        <f>INDEX(LINEST(G4:G7,$N4:$N7,1),1)</f>
        <v>7.3465995878826522</v>
      </c>
      <c r="V4" s="13">
        <f>INDEX(LINEST(G4:G7,$N4:$N7,1),2)</f>
        <v>-29.538626984853799</v>
      </c>
      <c r="W4" s="13">
        <f>INDEX(LINEST(H4:H7,$N4:$N7,1),1)</f>
        <v>9.7017586596784025</v>
      </c>
      <c r="X4" s="13">
        <f>INDEX(LINEST(H4:H7,$N4:$N7,1),2)</f>
        <v>-53.173240046265462</v>
      </c>
      <c r="Y4" s="13">
        <f>INDEX(LINEST(I4:I7,$N4:$N7,1),1)</f>
        <v>6.7458668860933129</v>
      </c>
      <c r="Z4" s="13">
        <f>INDEX(LINEST(I4:I7,$N4:$N7,1),2)</f>
        <v>-33.476781437560554</v>
      </c>
      <c r="AA4" s="13">
        <f>INDEX(LINEST(J5:J7,$N5:$N7,1),1)</f>
        <v>4.8271327219755893</v>
      </c>
      <c r="AB4" s="13">
        <f>INDEX(LINEST(J5:J7,$N5:$N7,1),2)</f>
        <v>-18.300143329318264</v>
      </c>
      <c r="AD4" s="8">
        <f>O$4*$N4+P$4</f>
        <v>43.969424407308843</v>
      </c>
      <c r="AE4" s="8">
        <f>Q$4*$N4+R$4</f>
        <v>35.808592979264688</v>
      </c>
      <c r="AF4" s="8">
        <f>S$4*$N4+T$4</f>
        <v>28.59609221032121</v>
      </c>
      <c r="AG4" s="8">
        <f>U$4*$N4+V$4</f>
        <v>22.549328574915172</v>
      </c>
      <c r="AH4" s="8">
        <f>W$4*$N4+X$4</f>
        <v>15.612974293010481</v>
      </c>
      <c r="AI4" s="8">
        <f>Y$4*$N4+Z$4</f>
        <v>14.351933108758637</v>
      </c>
      <c r="AJ4" s="8">
        <f>AA$4*$N4+AB$4</f>
        <v>15.924598565977657</v>
      </c>
      <c r="AK4" s="8">
        <f t="shared" ref="AK4:AK19" si="2">10*LOG10(IF(AD4="",0,POWER(10,((AD4+$C$43)/10))) +IF(AE4="",0,POWER(10,((AE4+$D$43)/10))) +IF(AF4="",0,POWER(10,((AF4+$E$43)/10))) +IF(AG4="",0,POWER(10,((AG4+$F$43)/10))) +IF(AH4="",0,POWER(10,((AH4+$G$43)/10))) +IF(AI4="",0,POWER(10,((AI4+$H$43)/10))) +IF(AJ4="",0,POWER(10,((AJ4+$I$43)/10))))</f>
        <v>32.497044614157339</v>
      </c>
      <c r="AL4" s="8">
        <f t="shared" ref="AL4:AL19" si="3">MAX((AD4-$C$44)/$C$45,(AE4-$D$44)/$D$45,(AF4-$E$44)/$E$45,(AG4-$F$44)/$F$45,(AH4-$G$44)/$G$45,(AI4-$H$44)/$H$45,(AJ4-$I$44)/$I$45)</f>
        <v>25.600637612112568</v>
      </c>
      <c r="AN4">
        <f>B4</f>
        <v>100</v>
      </c>
      <c r="AO4" s="4">
        <f>INDEX(LINEST(AD4:AD7,$N4:$N7,1),1)</f>
        <v>7.2570750163595372</v>
      </c>
      <c r="AP4" s="4">
        <f>INDEX(LINEST(AD4:AD7,$N4:$N7,1),2)</f>
        <v>-7.4837950616713158</v>
      </c>
      <c r="AQ4" s="4">
        <f>INDEX(LINEST(AE4:AE7,$N4:$N7,1),1)</f>
        <v>9.3134150336877912</v>
      </c>
      <c r="AR4" s="4">
        <f>INDEX(LINEST(AE4:AE7,$N4:$N7,1),2)</f>
        <v>-30.22423521305393</v>
      </c>
      <c r="AS4" s="4">
        <f>INDEX(LINEST(AF4:AF7,$N4:$N7,1),1)</f>
        <v>7.750065883822324</v>
      </c>
      <c r="AT4" s="4">
        <f>INDEX(LINEST(AF4:AF7,$N4:$N7,1),2)</f>
        <v>-26.35247038830601</v>
      </c>
      <c r="AU4" s="4">
        <f>INDEX(LINEST(AG4:AG7,$N4:$N7,1),1)</f>
        <v>7.3465995878826549</v>
      </c>
      <c r="AV4" s="4">
        <f>INDEX(LINEST(AG4:AG7,$N4:$N7,1),2)</f>
        <v>-29.538626984853821</v>
      </c>
      <c r="AW4" s="4">
        <f>INDEX(LINEST(AH4:AH7,$N4:$N7,1),1)</f>
        <v>9.7017586596784007</v>
      </c>
      <c r="AX4" s="4">
        <f>INDEX(LINEST(AH4:AH7,$N4:$N7,1),2)</f>
        <v>-53.173240046265448</v>
      </c>
      <c r="AY4" s="4">
        <f>INDEX(LINEST(AI4:AI7,$N4:$N7,1),1)</f>
        <v>6.7458668860933155</v>
      </c>
      <c r="AZ4" s="4">
        <f>INDEX(LINEST(AI4:AI7,$N4:$N7,1),2)</f>
        <v>-33.476781437560575</v>
      </c>
      <c r="BA4" s="4">
        <f>INDEX(LINEST(AJ4:AJ7,$N4:$N7,1),1)</f>
        <v>4.8271327219755866</v>
      </c>
      <c r="BB4" s="4">
        <f>INDEX(LINEST(AJ4:AJ7,$N4:$N7,1),2)</f>
        <v>-18.300143329318239</v>
      </c>
    </row>
    <row r="5" spans="1:54" x14ac:dyDescent="0.25">
      <c r="B5" s="7">
        <v>100</v>
      </c>
      <c r="C5" s="7">
        <v>1800</v>
      </c>
      <c r="D5" s="7">
        <v>45.5</v>
      </c>
      <c r="E5" s="7">
        <v>38</v>
      </c>
      <c r="F5" s="7">
        <v>31</v>
      </c>
      <c r="G5" s="7">
        <v>25</v>
      </c>
      <c r="H5" s="7">
        <v>19</v>
      </c>
      <c r="I5" s="7">
        <v>15.5</v>
      </c>
      <c r="J5" s="7">
        <v>18</v>
      </c>
      <c r="K5" s="8">
        <f t="shared" ref="K5" si="4">10*LOG10(IF(D5="",0,POWER(10,((D5+$C$43)/10))) +IF(E5="",0,POWER(10,((E5+$D$43)/10))) +IF(F5="",0,POWER(10,((F5+$E$43)/10))) +IF(G5="",0,POWER(10,((G5+$F$43)/10))) +IF(H5="",0,POWER(10,((H5+$G$43)/10))) +IF(I5="",0,POWER(10,((I5+$H$43)/10))) +IF(J5="",0,POWER(10,((J5+$I$43)/10))))</f>
        <v>34.562253396200305</v>
      </c>
      <c r="L5" s="8">
        <f t="shared" ref="L5" si="5">MAX((D5-$C$44)/$C$45,(E5-$D$44)/$D$45,(F5-$E$44)/$E$45,(G5-$F$44)/$F$45,(H5-$G$44)/$G$45,(I5-$H$44)/$H$45,(J5-$I$44)/$I$45)</f>
        <v>27.956989247311828</v>
      </c>
      <c r="N5" s="13">
        <f t="shared" ref="N5:N19" si="6">LN(C5)</f>
        <v>7.4955419438842563</v>
      </c>
      <c r="O5" s="14"/>
      <c r="P5" s="15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D5" s="8">
        <f t="shared" ref="AD5:AD7" si="7">O$4*$N5+P$4</f>
        <v>46.911915113366121</v>
      </c>
      <c r="AE5" s="8">
        <f t="shared" ref="AE5:AE7" si="8">Q$4*$N5+R$4</f>
        <v>39.584857812755104</v>
      </c>
      <c r="AF5" s="8">
        <f t="shared" ref="AF5:AF7" si="9">S$4*$N5+T$4</f>
        <v>31.738473511750627</v>
      </c>
      <c r="AG5" s="8">
        <f t="shared" ref="AG5:AG7" si="10">U$4*$N5+V$4</f>
        <v>25.528118371043412</v>
      </c>
      <c r="AH5" s="8">
        <f t="shared" ref="AH5:AH7" si="11">W$4*$N5+X$4</f>
        <v>19.546698916796302</v>
      </c>
      <c r="AI5" s="8">
        <f t="shared" ref="AI5:AI7" si="12">Y$4*$N5+Z$4</f>
        <v>17.087146755011752</v>
      </c>
      <c r="AJ5" s="8">
        <f t="shared" ref="AJ5:AJ7" si="13">AA$4*$N5+AB$4</f>
        <v>17.881832456945947</v>
      </c>
      <c r="AK5" s="8">
        <f t="shared" si="2"/>
        <v>35.754502093932146</v>
      </c>
      <c r="AL5" s="8">
        <f t="shared" si="3"/>
        <v>29.661137433070003</v>
      </c>
      <c r="AN5">
        <f>B8</f>
        <v>200</v>
      </c>
      <c r="AO5" s="3">
        <f>O8</f>
        <v>6.378314534929153</v>
      </c>
      <c r="AP5" s="3">
        <f t="shared" ref="AP5:BB5" si="14">P8</f>
        <v>1.9393385590055132</v>
      </c>
      <c r="AQ5" s="3">
        <f t="shared" si="14"/>
        <v>7.5558940708270264</v>
      </c>
      <c r="AR5" s="3">
        <f t="shared" si="14"/>
        <v>-13.377967971700301</v>
      </c>
      <c r="AS5" s="3">
        <f t="shared" si="14"/>
        <v>10.595641811057854</v>
      </c>
      <c r="AT5" s="3">
        <f t="shared" si="14"/>
        <v>-44.46121223718302</v>
      </c>
      <c r="AU5" s="3">
        <f t="shared" si="14"/>
        <v>9.5075868466830986</v>
      </c>
      <c r="AV5" s="3">
        <f t="shared" si="14"/>
        <v>-43.198737629659703</v>
      </c>
      <c r="AW5" s="3">
        <f t="shared" si="14"/>
        <v>10.983985437048464</v>
      </c>
      <c r="AX5" s="3">
        <f t="shared" si="14"/>
        <v>-58.410217070394538</v>
      </c>
      <c r="AY5" s="3">
        <f t="shared" si="14"/>
        <v>8.5393017937295959</v>
      </c>
      <c r="AZ5" s="3">
        <f t="shared" si="14"/>
        <v>-41.720772085800377</v>
      </c>
      <c r="BA5" s="3">
        <f t="shared" si="14"/>
        <v>11.055813326599495</v>
      </c>
      <c r="BB5" s="3">
        <f t="shared" si="14"/>
        <v>-61.205663884166867</v>
      </c>
    </row>
    <row r="6" spans="1:54" x14ac:dyDescent="0.25">
      <c r="B6" s="7">
        <v>100</v>
      </c>
      <c r="C6" s="7">
        <v>2400</v>
      </c>
      <c r="D6" s="7">
        <v>48</v>
      </c>
      <c r="E6" s="7">
        <v>41</v>
      </c>
      <c r="F6" s="7">
        <v>34</v>
      </c>
      <c r="G6" s="7">
        <v>27</v>
      </c>
      <c r="H6" s="7">
        <v>22</v>
      </c>
      <c r="I6" s="7">
        <v>20</v>
      </c>
      <c r="J6" s="7">
        <v>19</v>
      </c>
      <c r="K6" s="8">
        <f t="shared" ref="K6:K7" si="15">10*LOG10(IF(D6="",0,POWER(10,((D6+$C$43)/10))) +IF(E6="",0,POWER(10,((E6+$D$43)/10))) +IF(F6="",0,POWER(10,((F6+$E$43)/10))) +IF(G6="",0,POWER(10,((G6+$F$43)/10))) +IF(H6="",0,POWER(10,((H6+$G$43)/10))) +IF(I6="",0,POWER(10,((I6+$H$43)/10))) +IF(J6="",0,POWER(10,((J6+$I$43)/10))))</f>
        <v>37.31310757597182</v>
      </c>
      <c r="L6" s="8">
        <f t="shared" ref="L6:L7" si="16">MAX((D6-$C$44)/$C$45,(E6-$D$44)/$D$45,(F6-$E$44)/$E$45,(G6-$F$44)/$F$45,(H6-$G$44)/$G$45,(I6-$H$44)/$H$45,(J6-$I$44)/$I$45)</f>
        <v>31.182795698924728</v>
      </c>
      <c r="N6" s="13">
        <f t="shared" si="6"/>
        <v>7.7832240163360371</v>
      </c>
      <c r="O6" s="17"/>
      <c r="P6" s="18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D6" s="8">
        <f t="shared" si="7"/>
        <v>48.999645494010473</v>
      </c>
      <c r="AE6" s="8">
        <f t="shared" si="8"/>
        <v>42.264160351249984</v>
      </c>
      <c r="AF6" s="8">
        <f t="shared" si="9"/>
        <v>33.968028526846474</v>
      </c>
      <c r="AG6" s="8">
        <f t="shared" si="10"/>
        <v>27.641603365958893</v>
      </c>
      <c r="AH6" s="8">
        <f t="shared" si="11"/>
        <v>22.337720954439604</v>
      </c>
      <c r="AI6" s="8">
        <f t="shared" si="12"/>
        <v>19.027811721286916</v>
      </c>
      <c r="AJ6" s="8">
        <f t="shared" si="13"/>
        <v>19.270512002403688</v>
      </c>
      <c r="AK6" s="8">
        <f t="shared" si="2"/>
        <v>38.089643043786523</v>
      </c>
      <c r="AL6" s="8">
        <f t="shared" si="3"/>
        <v>32.542107904569875</v>
      </c>
      <c r="AN6">
        <f>B12</f>
        <v>500</v>
      </c>
      <c r="AO6" s="3">
        <f>O12</f>
        <v>7.5558940708270264</v>
      </c>
      <c r="AP6" s="3">
        <f t="shared" ref="AP6:BB6" si="17">P12</f>
        <v>-2.3779679717003006</v>
      </c>
      <c r="AQ6" s="3">
        <f t="shared" si="17"/>
        <v>9.716881329627471</v>
      </c>
      <c r="AR6" s="3">
        <f t="shared" si="17"/>
        <v>-25.038078616506198</v>
      </c>
      <c r="AS6" s="3">
        <f t="shared" si="17"/>
        <v>12.741506399909232</v>
      </c>
      <c r="AT6" s="3">
        <f t="shared" si="17"/>
        <v>-56.256484311748196</v>
      </c>
      <c r="AU6" s="3">
        <f t="shared" si="17"/>
        <v>8.9427680896692756</v>
      </c>
      <c r="AV6" s="3">
        <f t="shared" si="17"/>
        <v>-33.534615489252644</v>
      </c>
      <c r="AW6" s="3">
        <f t="shared" si="17"/>
        <v>10.120347625567151</v>
      </c>
      <c r="AX6" s="3">
        <f t="shared" si="17"/>
        <v>-45.851922019958465</v>
      </c>
      <c r="AY6" s="3">
        <f t="shared" si="17"/>
        <v>8.6288263652527153</v>
      </c>
      <c r="AZ6" s="3">
        <f t="shared" si="17"/>
        <v>-35.775604008982896</v>
      </c>
      <c r="BA6" s="3">
        <f t="shared" si="17"/>
        <v>8.2026760643894328</v>
      </c>
      <c r="BB6" s="3">
        <f t="shared" si="17"/>
        <v>-32.664502750169511</v>
      </c>
    </row>
    <row r="7" spans="1:54" x14ac:dyDescent="0.25">
      <c r="B7" s="7">
        <v>100</v>
      </c>
      <c r="C7" s="7">
        <v>3000</v>
      </c>
      <c r="D7" s="7">
        <v>52</v>
      </c>
      <c r="E7" s="7">
        <v>46</v>
      </c>
      <c r="F7" s="7">
        <v>36</v>
      </c>
      <c r="G7" s="7">
        <v>30</v>
      </c>
      <c r="H7" s="7">
        <v>25</v>
      </c>
      <c r="I7" s="7">
        <v>20.5</v>
      </c>
      <c r="J7" s="7">
        <v>20.5</v>
      </c>
      <c r="K7" s="8">
        <f t="shared" si="15"/>
        <v>41.118181492388779</v>
      </c>
      <c r="L7" s="8">
        <f t="shared" si="16"/>
        <v>36.559139784946233</v>
      </c>
      <c r="N7" s="13">
        <f t="shared" si="6"/>
        <v>8.0063675676502459</v>
      </c>
      <c r="O7" s="20"/>
      <c r="P7" s="21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D7" s="8">
        <f t="shared" si="7"/>
        <v>50.619014985314564</v>
      </c>
      <c r="AE7" s="8">
        <f t="shared" si="8"/>
        <v>44.342388856730224</v>
      </c>
      <c r="AF7" s="8">
        <f t="shared" si="9"/>
        <v>35.697405751081682</v>
      </c>
      <c r="AG7" s="8">
        <f t="shared" si="10"/>
        <v>29.280949688082529</v>
      </c>
      <c r="AH7" s="8">
        <f t="shared" si="11"/>
        <v>24.502605835753613</v>
      </c>
      <c r="AI7" s="8">
        <f t="shared" si="12"/>
        <v>20.533108414942703</v>
      </c>
      <c r="AJ7" s="8">
        <f t="shared" si="13"/>
        <v>20.347655540650347</v>
      </c>
      <c r="AK7" s="8">
        <f t="shared" si="2"/>
        <v>39.91463554495305</v>
      </c>
      <c r="AL7" s="8">
        <f t="shared" si="3"/>
        <v>34.776762211537871</v>
      </c>
      <c r="AN7">
        <f>B16</f>
        <v>750</v>
      </c>
      <c r="AO7" s="3">
        <f>O16</f>
        <v>7.3465995878826522</v>
      </c>
      <c r="AP7" s="3">
        <f t="shared" ref="AP7:BB7" si="18">P16</f>
        <v>1.4613730151462008</v>
      </c>
      <c r="AQ7" s="3">
        <f t="shared" si="18"/>
        <v>9.2982923637387245</v>
      </c>
      <c r="AR7" s="3">
        <f t="shared" si="18"/>
        <v>-19.359396642813209</v>
      </c>
      <c r="AS7" s="3">
        <f t="shared" si="18"/>
        <v>12.935678212904538</v>
      </c>
      <c r="AT7" s="3">
        <f t="shared" si="18"/>
        <v>-55.230986728353955</v>
      </c>
      <c r="AU7" s="3">
        <f t="shared" si="18"/>
        <v>8.6288263652527153</v>
      </c>
      <c r="AV7" s="3">
        <f t="shared" si="18"/>
        <v>-27.775604008982896</v>
      </c>
      <c r="AW7" s="3">
        <f t="shared" si="18"/>
        <v>9.7017586596784025</v>
      </c>
      <c r="AX7" s="3">
        <f t="shared" si="18"/>
        <v>-40.173240046265462</v>
      </c>
      <c r="AY7" s="3">
        <f t="shared" si="18"/>
        <v>9.4924641767340283</v>
      </c>
      <c r="AZ7" s="3">
        <f t="shared" si="18"/>
        <v>-39.333899059418954</v>
      </c>
      <c r="BA7" s="3">
        <f t="shared" si="18"/>
        <v>9.4697801718104238</v>
      </c>
      <c r="BB7" s="3">
        <f t="shared" si="18"/>
        <v>-39.036641204057844</v>
      </c>
    </row>
    <row r="8" spans="1:54" x14ac:dyDescent="0.25">
      <c r="B8" s="7">
        <v>200</v>
      </c>
      <c r="C8" s="7">
        <v>1200</v>
      </c>
      <c r="D8" s="7">
        <v>48</v>
      </c>
      <c r="E8" s="7">
        <v>41</v>
      </c>
      <c r="F8" s="7">
        <v>32</v>
      </c>
      <c r="G8" s="7">
        <v>25</v>
      </c>
      <c r="H8" s="7">
        <v>20</v>
      </c>
      <c r="I8" s="7">
        <v>20</v>
      </c>
      <c r="J8" s="7">
        <v>18</v>
      </c>
      <c r="K8" s="8">
        <f t="shared" si="0"/>
        <v>36.691419079425785</v>
      </c>
      <c r="L8" s="8">
        <f t="shared" si="1"/>
        <v>31.182795698924728</v>
      </c>
      <c r="N8" s="13">
        <f t="shared" si="6"/>
        <v>7.0900768357760917</v>
      </c>
      <c r="O8" s="13">
        <f>INDEX(LINEST(D8:D11,$N8:$N11,1),1)</f>
        <v>6.378314534929153</v>
      </c>
      <c r="P8" s="13">
        <f>INDEX(LINEST(D8:D11,$N8:$N11,1),2)</f>
        <v>1.9393385590055132</v>
      </c>
      <c r="Q8" s="13">
        <f>INDEX(LINEST(E8:E11,$N8:$N11,1),1)</f>
        <v>7.5558940708270264</v>
      </c>
      <c r="R8" s="13">
        <f>INDEX(LINEST(E8:E11,$N8:$N11,1),2)</f>
        <v>-13.377967971700301</v>
      </c>
      <c r="S8" s="13">
        <f>INDEX(LINEST(F8:F11,$N8:$N11,1),1)</f>
        <v>10.595641811057854</v>
      </c>
      <c r="T8" s="13">
        <f>INDEX(LINEST(F8:F11,$N8:$N11,1),2)</f>
        <v>-44.46121223718302</v>
      </c>
      <c r="U8" s="13">
        <f>INDEX(LINEST(G8:G11,$N8:$N11,1),1)</f>
        <v>9.5075868466830986</v>
      </c>
      <c r="V8" s="13">
        <f>INDEX(LINEST(G8:G11,$N8:$N11,1),2)</f>
        <v>-43.198737629659703</v>
      </c>
      <c r="W8" s="13">
        <f>INDEX(LINEST(H8:H11,$N8:$N11,1),1)</f>
        <v>10.983985437048464</v>
      </c>
      <c r="X8" s="13">
        <f>INDEX(LINEST(H8:H11,$N8:$N11,1),2)</f>
        <v>-58.410217070394538</v>
      </c>
      <c r="Y8" s="13">
        <f>INDEX(LINEST(I8:I11,$N8:$N11,1),1)</f>
        <v>8.5393017937295959</v>
      </c>
      <c r="Z8" s="13">
        <f>INDEX(LINEST(I8:I11,$N8:$N11,1),2)</f>
        <v>-41.720772085800377</v>
      </c>
      <c r="AA8" s="13">
        <f>INDEX(LINEST(J8:J11,$N8:$N11,1),1)</f>
        <v>11.055813326599495</v>
      </c>
      <c r="AB8" s="13">
        <f>INDEX(LINEST(J8:J11,$N8:$N11,1),2)</f>
        <v>-61.205663884166867</v>
      </c>
      <c r="AD8" s="8">
        <f>O$8*$N8+P$8</f>
        <v>47.162078694400655</v>
      </c>
      <c r="AE8" s="8">
        <f>Q$8*$N8+R$8</f>
        <v>40.193901553448313</v>
      </c>
      <c r="AF8" s="8">
        <f>S$8*$N8+T$8</f>
        <v>30.662702327578913</v>
      </c>
      <c r="AG8" s="8">
        <f>U$8*$N8+V$8</f>
        <v>24.210783636137592</v>
      </c>
      <c r="AH8" s="8">
        <f>W$8*$N8+X$8</f>
        <v>19.467083641324706</v>
      </c>
      <c r="AI8" s="8">
        <f>Y$8*$N8+Z$8</f>
        <v>18.82353375562306</v>
      </c>
      <c r="AJ8" s="8">
        <f>AA$8*$N8+AB$8</f>
        <v>17.180902083420818</v>
      </c>
      <c r="AK8" s="8">
        <f t="shared" si="2"/>
        <v>35.79195155122656</v>
      </c>
      <c r="AL8" s="8">
        <f t="shared" si="3"/>
        <v>30.316023175750871</v>
      </c>
    </row>
    <row r="9" spans="1:54" x14ac:dyDescent="0.25">
      <c r="B9" s="7">
        <v>200</v>
      </c>
      <c r="C9" s="7">
        <v>1800</v>
      </c>
      <c r="D9" s="7">
        <v>48.5</v>
      </c>
      <c r="E9" s="7">
        <v>42</v>
      </c>
      <c r="F9" s="7">
        <v>33</v>
      </c>
      <c r="G9" s="7">
        <v>27</v>
      </c>
      <c r="H9" s="7">
        <v>23</v>
      </c>
      <c r="I9" s="7">
        <v>20.5</v>
      </c>
      <c r="J9" s="7">
        <v>21</v>
      </c>
      <c r="K9" s="8">
        <f t="shared" si="0"/>
        <v>37.696539565207367</v>
      </c>
      <c r="L9" s="8">
        <f t="shared" si="1"/>
        <v>32.258064516129032</v>
      </c>
      <c r="N9" s="13">
        <f t="shared" si="6"/>
        <v>7.4955419438842563</v>
      </c>
      <c r="O9" s="14"/>
      <c r="P9" s="15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D9" s="8">
        <f t="shared" ref="AD9:AD11" si="19">O$8*$N9+P$8</f>
        <v>49.748262686853586</v>
      </c>
      <c r="AE9" s="8">
        <f t="shared" ref="AE9:AE11" si="20">Q$8*$N9+R$8</f>
        <v>43.257552959730035</v>
      </c>
      <c r="AF9" s="8">
        <f t="shared" ref="AF9:AF11" si="21">S$8*$N9+T$8</f>
        <v>34.958865379974867</v>
      </c>
      <c r="AG9" s="8">
        <f t="shared" ref="AG9:AG11" si="22">U$8*$N9+V$8</f>
        <v>28.06577836477571</v>
      </c>
      <c r="AH9" s="8">
        <f t="shared" ref="AH9:AH11" si="23">W$8*$N9+X$8</f>
        <v>23.920706484016065</v>
      </c>
      <c r="AI9" s="8">
        <f t="shared" ref="AI9:AI11" si="24">Y$8*$N9+Z$8</f>
        <v>22.28592268058587</v>
      </c>
      <c r="AJ9" s="8">
        <f t="shared" ref="AJ9:AJ11" si="25">AA$8*$N9+AB$8</f>
        <v>21.663648629114178</v>
      </c>
      <c r="AK9" s="8">
        <f t="shared" si="2"/>
        <v>39.047672221551331</v>
      </c>
      <c r="AL9" s="8">
        <f t="shared" si="3"/>
        <v>33.61027199970971</v>
      </c>
      <c r="AN9" t="s">
        <v>30</v>
      </c>
    </row>
    <row r="10" spans="1:54" x14ac:dyDescent="0.25">
      <c r="B10" s="7">
        <v>200</v>
      </c>
      <c r="C10" s="7">
        <v>2400</v>
      </c>
      <c r="D10" s="7">
        <v>51</v>
      </c>
      <c r="E10" s="7">
        <v>45</v>
      </c>
      <c r="F10" s="7">
        <v>37</v>
      </c>
      <c r="G10" s="7">
        <v>30</v>
      </c>
      <c r="H10" s="7">
        <v>27</v>
      </c>
      <c r="I10" s="7">
        <v>24</v>
      </c>
      <c r="J10" s="7">
        <v>23</v>
      </c>
      <c r="K10" s="8">
        <f t="shared" ref="K10:K11" si="26">10*LOG10(IF(D10="",0,POWER(10,((D10+$C$43)/10))) +IF(E10="",0,POWER(10,((E10+$D$43)/10))) +IF(F10="",0,POWER(10,((F10+$E$43)/10))) +IF(G10="",0,POWER(10,((G10+$F$43)/10))) +IF(H10="",0,POWER(10,((H10+$G$43)/10))) +IF(I10="",0,POWER(10,((I10+$H$43)/10))) +IF(J10="",0,POWER(10,((J10+$I$43)/10))))</f>
        <v>40.786775180509892</v>
      </c>
      <c r="L10" s="8">
        <f t="shared" ref="L10:L11" si="27">MAX((D10-$C$44)/$C$45,(E10-$D$44)/$D$45,(F10-$E$44)/$E$45,(G10-$F$44)/$F$45,(H10-$G$44)/$G$45,(I10-$H$44)/$H$45,(J10-$I$44)/$I$45)</f>
        <v>35.483870967741936</v>
      </c>
      <c r="N10" s="13">
        <f t="shared" si="6"/>
        <v>7.7832240163360371</v>
      </c>
      <c r="O10" s="17"/>
      <c r="P10" s="18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D10" s="8">
        <f t="shared" si="19"/>
        <v>51.58318943101132</v>
      </c>
      <c r="AE10" s="8">
        <f t="shared" si="20"/>
        <v>45.431248225251679</v>
      </c>
      <c r="AF10" s="8">
        <f t="shared" si="21"/>
        <v>38.007041575136739</v>
      </c>
      <c r="AG10" s="8">
        <f t="shared" si="22"/>
        <v>30.800940652844801</v>
      </c>
      <c r="AH10" s="8">
        <f t="shared" si="23"/>
        <v>27.080602178326345</v>
      </c>
      <c r="AI10" s="8">
        <f t="shared" si="24"/>
        <v>24.742526717897221</v>
      </c>
      <c r="AJ10" s="8">
        <f t="shared" si="25"/>
        <v>24.844207919550328</v>
      </c>
      <c r="AK10" s="8">
        <f t="shared" si="2"/>
        <v>41.420059831609393</v>
      </c>
      <c r="AL10" s="8">
        <f t="shared" si="3"/>
        <v>35.947578736829762</v>
      </c>
      <c r="AN10">
        <f>selection!C3</f>
        <v>200</v>
      </c>
    </row>
    <row r="11" spans="1:54" x14ac:dyDescent="0.25">
      <c r="B11" s="7">
        <v>200</v>
      </c>
      <c r="C11" s="7">
        <v>3000</v>
      </c>
      <c r="D11" s="7">
        <v>54</v>
      </c>
      <c r="E11" s="7">
        <v>48</v>
      </c>
      <c r="F11" s="7">
        <v>42</v>
      </c>
      <c r="G11" s="7">
        <v>34</v>
      </c>
      <c r="H11" s="7">
        <v>30</v>
      </c>
      <c r="I11" s="7">
        <v>28</v>
      </c>
      <c r="J11" s="7">
        <v>29</v>
      </c>
      <c r="K11" s="8">
        <f t="shared" si="26"/>
        <v>44.425178359746269</v>
      </c>
      <c r="L11" s="8">
        <f t="shared" si="27"/>
        <v>38.70967741935484</v>
      </c>
      <c r="N11" s="13">
        <f t="shared" si="6"/>
        <v>8.0063675676502459</v>
      </c>
      <c r="O11" s="20"/>
      <c r="P11" s="21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D11" s="8">
        <f t="shared" si="19"/>
        <v>53.006469187734446</v>
      </c>
      <c r="AE11" s="8">
        <f t="shared" si="20"/>
        <v>47.117297261569995</v>
      </c>
      <c r="AF11" s="8">
        <f t="shared" si="21"/>
        <v>40.371390717309495</v>
      </c>
      <c r="AG11" s="8">
        <f t="shared" si="22"/>
        <v>32.922497346241926</v>
      </c>
      <c r="AH11" s="8">
        <f t="shared" si="23"/>
        <v>29.531607696332898</v>
      </c>
      <c r="AI11" s="8">
        <f t="shared" si="24"/>
        <v>26.648016845893835</v>
      </c>
      <c r="AJ11" s="8">
        <f t="shared" si="25"/>
        <v>27.311241367914704</v>
      </c>
      <c r="AK11" s="8">
        <f t="shared" si="2"/>
        <v>43.297974980267171</v>
      </c>
      <c r="AL11" s="8">
        <f t="shared" si="3"/>
        <v>37.760534689860208</v>
      </c>
    </row>
    <row r="12" spans="1:54" x14ac:dyDescent="0.25">
      <c r="B12" s="7">
        <v>500</v>
      </c>
      <c r="C12" s="7">
        <v>1200</v>
      </c>
      <c r="D12" s="7">
        <v>52</v>
      </c>
      <c r="E12" s="7">
        <v>45</v>
      </c>
      <c r="F12" s="7">
        <v>35</v>
      </c>
      <c r="G12" s="7">
        <v>31</v>
      </c>
      <c r="H12" s="7">
        <v>27</v>
      </c>
      <c r="I12" s="7">
        <v>26</v>
      </c>
      <c r="J12" s="7">
        <v>25</v>
      </c>
      <c r="K12" s="8">
        <f t="shared" si="0"/>
        <v>40.946614360018152</v>
      </c>
      <c r="L12" s="8">
        <f t="shared" si="1"/>
        <v>35.483870967741936</v>
      </c>
      <c r="N12" s="13">
        <f t="shared" si="6"/>
        <v>7.0900768357760917</v>
      </c>
      <c r="O12" s="13">
        <f>INDEX(LINEST(D12:D15,$N12:$N15,1),1)</f>
        <v>7.5558940708270264</v>
      </c>
      <c r="P12" s="13">
        <f>INDEX(LINEST(D12:D15,$N12:$N15,1),2)</f>
        <v>-2.3779679717003006</v>
      </c>
      <c r="Q12" s="13">
        <f>INDEX(LINEST(E12:E15,$N12:$N15,1),1)</f>
        <v>9.716881329627471</v>
      </c>
      <c r="R12" s="13">
        <f>INDEX(LINEST(E12:E15,$N12:$N15,1),2)</f>
        <v>-25.038078616506198</v>
      </c>
      <c r="S12" s="13">
        <f>INDEX(LINEST(F12:F15,$N12:$N15,1),1)</f>
        <v>12.741506399909232</v>
      </c>
      <c r="T12" s="13">
        <f>INDEX(LINEST(F12:F15,$N12:$N15,1),2)</f>
        <v>-56.256484311748196</v>
      </c>
      <c r="U12" s="13">
        <f>INDEX(LINEST(G12:G15,$N12:$N15,1),1)</f>
        <v>8.9427680896692756</v>
      </c>
      <c r="V12" s="13">
        <f>INDEX(LINEST(G12:G15,$N12:$N15,1),2)</f>
        <v>-33.534615489252644</v>
      </c>
      <c r="W12" s="13">
        <f>INDEX(LINEST(H12:H15,$N12:$N15,1),1)</f>
        <v>10.120347625567151</v>
      </c>
      <c r="X12" s="13">
        <f>INDEX(LINEST(H12:H15,$N12:$N15,1),2)</f>
        <v>-45.851922019958465</v>
      </c>
      <c r="Y12" s="13">
        <f>INDEX(LINEST(I12:I15,$N12:$N15,1),1)</f>
        <v>8.6288263652527153</v>
      </c>
      <c r="Z12" s="13">
        <f>INDEX(LINEST(I12:I15,$N12:$N15,1),2)</f>
        <v>-35.775604008982896</v>
      </c>
      <c r="AA12" s="13">
        <f>INDEX(LINEST(J12:J15,$N12:$N15,1),1)</f>
        <v>8.2026760643894328</v>
      </c>
      <c r="AB12" s="13">
        <f>INDEX(LINEST(J12:J15,$N12:$N15,1),2)</f>
        <v>-32.664502750169511</v>
      </c>
      <c r="AD12" s="8">
        <f>O$12*$N12+P$12</f>
        <v>51.193901553448313</v>
      </c>
      <c r="AE12" s="8">
        <f>Q$12*$N12+R$12</f>
        <v>43.855356614670725</v>
      </c>
      <c r="AF12" s="8">
        <f>S$12*$N12+T$12</f>
        <v>34.081775067141081</v>
      </c>
      <c r="AG12" s="8">
        <f>U$12*$N12+V$12</f>
        <v>29.870297391029098</v>
      </c>
      <c r="AH12" s="8">
        <f>W$12*$N12+X$12</f>
        <v>25.902120250076763</v>
      </c>
      <c r="AI12" s="8">
        <f>Y$12*$N12+Z$12</f>
        <v>25.40343792322939</v>
      </c>
      <c r="AJ12" s="8">
        <f>AA$12*$N12+AB$12</f>
        <v>25.493100805333</v>
      </c>
      <c r="AK12" s="8">
        <f t="shared" si="2"/>
        <v>40.00253402277724</v>
      </c>
      <c r="AL12" s="8">
        <f t="shared" si="3"/>
        <v>34.2530716286782</v>
      </c>
      <c r="AN12">
        <f>INDEX(AN4:AN7,MATCH(AN10,AN4:AN7,1))</f>
        <v>200</v>
      </c>
      <c r="AO12">
        <f>VLOOKUP($AN12,$AN$4:$BB$7,2)</f>
        <v>6.378314534929153</v>
      </c>
      <c r="AP12">
        <f>VLOOKUP($AN12,$AN$4:$BB$7,3)</f>
        <v>1.9393385590055132</v>
      </c>
      <c r="AQ12">
        <f>VLOOKUP($AN12,$AN$4:$BB$7,4)</f>
        <v>7.5558940708270264</v>
      </c>
      <c r="AR12">
        <f>VLOOKUP($AN12,$AN$4:$BB$7,5)</f>
        <v>-13.377967971700301</v>
      </c>
      <c r="AS12">
        <f>VLOOKUP($AN12,$AN$4:$BB$7,6)</f>
        <v>10.595641811057854</v>
      </c>
      <c r="AT12">
        <f>VLOOKUP($AN12,$AN$4:$BB$7,7)</f>
        <v>-44.46121223718302</v>
      </c>
      <c r="AU12">
        <f>VLOOKUP($AN12,$AN$4:$BB$7,8)</f>
        <v>9.5075868466830986</v>
      </c>
      <c r="AV12">
        <f>VLOOKUP($AN12,$AN$4:$BB$7,9)</f>
        <v>-43.198737629659703</v>
      </c>
      <c r="AW12">
        <f>VLOOKUP($AN12,$AN$4:$BB$7,10)</f>
        <v>10.983985437048464</v>
      </c>
      <c r="AX12">
        <f>VLOOKUP($AN12,$AN$4:$BB$7,11)</f>
        <v>-58.410217070394538</v>
      </c>
      <c r="AY12">
        <f>VLOOKUP($AN12,$AN$4:$BB$7,12)</f>
        <v>8.5393017937295959</v>
      </c>
      <c r="AZ12">
        <f>VLOOKUP($AN12,$AN$4:$BB$7,13)</f>
        <v>-41.720772085800377</v>
      </c>
      <c r="BA12">
        <f>VLOOKUP($AN12,$AN$4:$BB$7,14)</f>
        <v>11.055813326599495</v>
      </c>
      <c r="BB12">
        <f>VLOOKUP($AN12,$AN$4:$BB$7,15)</f>
        <v>-61.205663884166867</v>
      </c>
    </row>
    <row r="13" spans="1:54" x14ac:dyDescent="0.25">
      <c r="B13" s="7">
        <v>500</v>
      </c>
      <c r="C13" s="7">
        <v>1800</v>
      </c>
      <c r="D13" s="7">
        <v>53</v>
      </c>
      <c r="E13" s="7">
        <v>46</v>
      </c>
      <c r="F13" s="7">
        <v>38</v>
      </c>
      <c r="G13" s="7">
        <v>31.5</v>
      </c>
      <c r="H13" s="7">
        <v>28</v>
      </c>
      <c r="I13" s="7">
        <v>28</v>
      </c>
      <c r="J13" s="7">
        <v>30</v>
      </c>
      <c r="K13" s="8">
        <f t="shared" si="0"/>
        <v>42.362355013663795</v>
      </c>
      <c r="L13" s="8">
        <f t="shared" si="1"/>
        <v>36.893203883495147</v>
      </c>
      <c r="N13" s="13">
        <f t="shared" si="6"/>
        <v>7.4955419438842563</v>
      </c>
      <c r="O13" s="14"/>
      <c r="P13" s="15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D13" s="8">
        <f t="shared" ref="AD13:AD15" si="28">O$12*$N13+P$12</f>
        <v>54.257552959730035</v>
      </c>
      <c r="AE13" s="8">
        <f t="shared" ref="AE13:AE15" si="29">Q$12*$N13+R$12</f>
        <v>47.79521295346234</v>
      </c>
      <c r="AF13" s="8">
        <f t="shared" ref="AF13:AF15" si="30">S$12*$N13+T$12</f>
        <v>39.248011337041149</v>
      </c>
      <c r="AG13" s="8">
        <f t="shared" ref="AG13:AG15" si="31">U$12*$N13+V$12</f>
        <v>33.496277821293091</v>
      </c>
      <c r="AH13" s="8">
        <f t="shared" ref="AH13:AH15" si="32">W$12*$N13+X$12</f>
        <v>30.005568094169547</v>
      </c>
      <c r="AI13" s="8">
        <f t="shared" ref="AI13:AI15" si="33">Y$12*$N13+Z$12</f>
        <v>28.902125938263168</v>
      </c>
      <c r="AJ13" s="8">
        <f t="shared" ref="AJ13:AJ15" si="34">AA$12*$N13+AB$12</f>
        <v>28.818999742556919</v>
      </c>
      <c r="AK13" s="8">
        <f t="shared" si="2"/>
        <v>43.802540864472945</v>
      </c>
      <c r="AL13" s="8">
        <f t="shared" si="3"/>
        <v>38.489476294045524</v>
      </c>
      <c r="AN13">
        <f>INDEX(AN4:AN7,MATCH(AN10,AN4:AN7,1)+1)</f>
        <v>500</v>
      </c>
      <c r="AO13">
        <f>VLOOKUP($AN13,$AN$4:$BB$7,2)</f>
        <v>7.5558940708270264</v>
      </c>
      <c r="AP13">
        <f>VLOOKUP($AN13,$AN$4:$BB$7,3)</f>
        <v>-2.3779679717003006</v>
      </c>
      <c r="AQ13">
        <f>VLOOKUP($AN13,$AN$4:$BB$7,4)</f>
        <v>9.716881329627471</v>
      </c>
      <c r="AR13">
        <f>VLOOKUP($AN13,$AN$4:$BB$7,5)</f>
        <v>-25.038078616506198</v>
      </c>
      <c r="AS13">
        <f>VLOOKUP($AN13,$AN$4:$BB$7,6)</f>
        <v>12.741506399909232</v>
      </c>
      <c r="AT13">
        <f>VLOOKUP($AN13,$AN$4:$BB$7,7)</f>
        <v>-56.256484311748196</v>
      </c>
      <c r="AU13">
        <f>VLOOKUP($AN13,$AN$4:$BB$7,8)</f>
        <v>8.9427680896692756</v>
      </c>
      <c r="AV13">
        <f>VLOOKUP($AN13,$AN$4:$BB$7,9)</f>
        <v>-33.534615489252644</v>
      </c>
      <c r="AW13">
        <f>VLOOKUP($AN13,$AN$4:$BB$7,10)</f>
        <v>10.120347625567151</v>
      </c>
      <c r="AX13">
        <f>VLOOKUP($AN13,$AN$4:$BB$7,11)</f>
        <v>-45.851922019958465</v>
      </c>
      <c r="AY13">
        <f>VLOOKUP($AN13,$AN$4:$BB$7,12)</f>
        <v>8.6288263652527153</v>
      </c>
      <c r="AZ13">
        <f>VLOOKUP($AN13,$AN$4:$BB$7,13)</f>
        <v>-35.775604008982896</v>
      </c>
      <c r="BA13">
        <f>VLOOKUP($AN13,$AN$4:$BB$7,14)</f>
        <v>8.2026760643894328</v>
      </c>
      <c r="BB13">
        <f>VLOOKUP($AN13,$AN$4:$BB$7,15)</f>
        <v>-32.664502750169511</v>
      </c>
    </row>
    <row r="14" spans="1:54" x14ac:dyDescent="0.25">
      <c r="B14" s="7">
        <v>500</v>
      </c>
      <c r="C14" s="7">
        <v>2400</v>
      </c>
      <c r="D14" s="7">
        <v>56</v>
      </c>
      <c r="E14" s="7">
        <v>50</v>
      </c>
      <c r="F14" s="7">
        <v>42</v>
      </c>
      <c r="G14" s="7">
        <v>36</v>
      </c>
      <c r="H14" s="7">
        <v>33</v>
      </c>
      <c r="I14" s="7">
        <v>31</v>
      </c>
      <c r="J14" s="7">
        <v>30.5</v>
      </c>
      <c r="K14" s="8">
        <f t="shared" ref="K14:K15" si="35">10*LOG10(IF(D14="",0,POWER(10,((D14+$C$43)/10))) +IF(E14="",0,POWER(10,((E14+$D$43)/10))) +IF(F14="",0,POWER(10,((F14+$E$43)/10))) +IF(G14="",0,POWER(10,((G14+$F$43)/10))) +IF(H14="",0,POWER(10,((H14+$G$43)/10))) +IF(I14="",0,POWER(10,((I14+$H$43)/10))) +IF(J14="",0,POWER(10,((J14+$I$43)/10))))</f>
        <v>46.045412568379703</v>
      </c>
      <c r="L14" s="8">
        <f t="shared" ref="L14:L15" si="36">MAX((D14-$C$44)/$C$45,(E14-$D$44)/$D$45,(F14-$E$44)/$E$45,(G14-$F$44)/$F$45,(H14-$G$44)/$G$45,(I14-$H$44)/$H$45,(J14-$I$44)/$I$45)</f>
        <v>40.86021505376344</v>
      </c>
      <c r="N14" s="13">
        <f t="shared" si="6"/>
        <v>7.7832240163360371</v>
      </c>
      <c r="O14" s="17"/>
      <c r="P14" s="18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D14" s="8">
        <f t="shared" si="28"/>
        <v>56.431248225251679</v>
      </c>
      <c r="AE14" s="8">
        <f t="shared" si="29"/>
        <v>50.590585512137579</v>
      </c>
      <c r="AF14" s="8">
        <f t="shared" si="30"/>
        <v>42.913514304324664</v>
      </c>
      <c r="AG14" s="8">
        <f t="shared" si="31"/>
        <v>36.068951878784802</v>
      </c>
      <c r="AH14" s="8">
        <f t="shared" si="32"/>
        <v>32.917010673025175</v>
      </c>
      <c r="AI14" s="8">
        <f t="shared" si="33"/>
        <v>31.384484589845627</v>
      </c>
      <c r="AJ14" s="8">
        <f t="shared" si="34"/>
        <v>31.17876259241109</v>
      </c>
      <c r="AK14" s="8">
        <f t="shared" si="2"/>
        <v>46.565196458131119</v>
      </c>
      <c r="AL14" s="8">
        <f t="shared" si="3"/>
        <v>41.495253238857607</v>
      </c>
      <c r="AN14" s="24">
        <f>AN10</f>
        <v>200</v>
      </c>
      <c r="AO14" s="23">
        <f>IF($AN$10=100,AO12,IF($AN$10=750,AO12,FORECAST($AN$14,AO12:AO13,$AN$12:$AN$13)))</f>
        <v>6.378314534929153</v>
      </c>
      <c r="AP14" s="23">
        <f t="shared" ref="AP14:BB14" si="37">IF($AN$10=100,AP12,IF($AN$10=750,AP12,FORECAST($AN$14,AP12:AP13,$AN$12:$AN$13)))</f>
        <v>1.9393385590055132</v>
      </c>
      <c r="AQ14" s="23">
        <f t="shared" si="37"/>
        <v>7.5558940708270272</v>
      </c>
      <c r="AR14" s="23">
        <f t="shared" si="37"/>
        <v>-13.377967971700301</v>
      </c>
      <c r="AS14" s="23">
        <f t="shared" si="37"/>
        <v>10.595641811057854</v>
      </c>
      <c r="AT14" s="23">
        <f t="shared" si="37"/>
        <v>-44.46121223718302</v>
      </c>
      <c r="AU14" s="23">
        <f t="shared" si="37"/>
        <v>9.5075868466830986</v>
      </c>
      <c r="AV14" s="23">
        <f t="shared" si="37"/>
        <v>-43.198737629659703</v>
      </c>
      <c r="AW14" s="23">
        <f t="shared" si="37"/>
        <v>10.983985437048466</v>
      </c>
      <c r="AX14" s="23">
        <f t="shared" si="37"/>
        <v>-58.410217070394538</v>
      </c>
      <c r="AY14" s="23">
        <f t="shared" si="37"/>
        <v>8.5393017937295976</v>
      </c>
      <c r="AZ14" s="23">
        <f t="shared" si="37"/>
        <v>-41.720772085800377</v>
      </c>
      <c r="BA14" s="23">
        <f t="shared" si="37"/>
        <v>11.055813326599496</v>
      </c>
      <c r="BB14" s="23">
        <f t="shared" si="37"/>
        <v>-61.205663884166867</v>
      </c>
    </row>
    <row r="15" spans="1:54" x14ac:dyDescent="0.25">
      <c r="B15" s="7">
        <v>500</v>
      </c>
      <c r="C15" s="7">
        <v>3000</v>
      </c>
      <c r="D15" s="7">
        <v>59</v>
      </c>
      <c r="E15" s="7">
        <v>54</v>
      </c>
      <c r="F15" s="7">
        <v>47</v>
      </c>
      <c r="G15" s="7">
        <v>39</v>
      </c>
      <c r="H15" s="7">
        <v>36</v>
      </c>
      <c r="I15" s="7">
        <v>34</v>
      </c>
      <c r="J15" s="7">
        <v>33</v>
      </c>
      <c r="K15" s="8">
        <f t="shared" si="35"/>
        <v>49.825557450413818</v>
      </c>
      <c r="L15" s="8">
        <f t="shared" si="36"/>
        <v>45.161290322580641</v>
      </c>
      <c r="N15" s="13">
        <f t="shared" si="6"/>
        <v>8.0063675676502459</v>
      </c>
      <c r="O15" s="20"/>
      <c r="P15" s="21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D15" s="8">
        <f t="shared" si="28"/>
        <v>58.117297261569995</v>
      </c>
      <c r="AE15" s="8">
        <f t="shared" si="29"/>
        <v>52.758844919729384</v>
      </c>
      <c r="AF15" s="8">
        <f t="shared" si="30"/>
        <v>45.756699291493121</v>
      </c>
      <c r="AG15" s="8">
        <f t="shared" si="31"/>
        <v>38.064472908892995</v>
      </c>
      <c r="AH15" s="8">
        <f t="shared" si="32"/>
        <v>35.175300982728544</v>
      </c>
      <c r="AI15" s="8">
        <f t="shared" si="33"/>
        <v>33.3099515486618</v>
      </c>
      <c r="AJ15" s="8">
        <f t="shared" si="34"/>
        <v>33.009136859699005</v>
      </c>
      <c r="AK15" s="8">
        <f t="shared" si="2"/>
        <v>48.749303629580503</v>
      </c>
      <c r="AL15" s="8">
        <f t="shared" si="3"/>
        <v>43.826714967450947</v>
      </c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</row>
    <row r="16" spans="1:54" x14ac:dyDescent="0.25">
      <c r="B16" s="7">
        <v>750</v>
      </c>
      <c r="C16" s="7">
        <v>1200</v>
      </c>
      <c r="D16" s="7">
        <v>54</v>
      </c>
      <c r="E16" s="7">
        <v>47</v>
      </c>
      <c r="F16" s="7">
        <v>37</v>
      </c>
      <c r="G16" s="7">
        <v>34</v>
      </c>
      <c r="H16" s="7">
        <v>29</v>
      </c>
      <c r="I16" s="7">
        <v>28</v>
      </c>
      <c r="J16" s="7">
        <v>27</v>
      </c>
      <c r="K16" s="8">
        <f t="shared" si="0"/>
        <v>43.058988588782356</v>
      </c>
      <c r="L16" s="8">
        <f t="shared" si="1"/>
        <v>37.634408602150536</v>
      </c>
      <c r="N16" s="13">
        <f t="shared" si="6"/>
        <v>7.0900768357760917</v>
      </c>
      <c r="O16" s="13">
        <f>INDEX(LINEST(D16:D19,$N16:$N19,1),1)</f>
        <v>7.3465995878826522</v>
      </c>
      <c r="P16" s="13">
        <f>INDEX(LINEST(D16:D19,$N16:$N19,1),2)</f>
        <v>1.4613730151462008</v>
      </c>
      <c r="Q16" s="13">
        <f>INDEX(LINEST(E16:E19,$N16:$N19,1),1)</f>
        <v>9.2982923637387245</v>
      </c>
      <c r="R16" s="13">
        <f>INDEX(LINEST(E16:E19,$N16:$N19,1),2)</f>
        <v>-19.359396642813209</v>
      </c>
      <c r="S16" s="13">
        <f>INDEX(LINEST(F16:F19,$N16:$N19,1),1)</f>
        <v>12.935678212904538</v>
      </c>
      <c r="T16" s="13">
        <f>INDEX(LINEST(F16:F19,$N16:$N19,1),2)</f>
        <v>-55.230986728353955</v>
      </c>
      <c r="U16" s="13">
        <f>INDEX(LINEST(G16:G19,$N16:$N19,1),1)</f>
        <v>8.6288263652527153</v>
      </c>
      <c r="V16" s="13">
        <f>INDEX(LINEST(G16:G19,$N16:$N19,1),2)</f>
        <v>-27.775604008982896</v>
      </c>
      <c r="W16" s="13">
        <f>INDEX(LINEST(H16:H19,$N16:$N19,1),1)</f>
        <v>9.7017586596784025</v>
      </c>
      <c r="X16" s="13">
        <f>INDEX(LINEST(H16:H19,$N16:$N19,1),2)</f>
        <v>-40.173240046265462</v>
      </c>
      <c r="Y16" s="13">
        <f>INDEX(LINEST(I16:I19,$N16:$N19,1),1)</f>
        <v>9.4924641767340283</v>
      </c>
      <c r="Z16" s="13">
        <f>INDEX(LINEST(I16:I19,$N16:$N19,1),2)</f>
        <v>-39.333899059418954</v>
      </c>
      <c r="AA16" s="13">
        <f>INDEX(LINEST(J16:J19,$N16:$N19,1),1)</f>
        <v>9.4697801718104238</v>
      </c>
      <c r="AB16" s="13">
        <f>INDEX(LINEST(J16:J19,$N16:$N19,1),2)</f>
        <v>-39.036641204057844</v>
      </c>
      <c r="AD16" s="8">
        <f>O$16*$N16+P$16</f>
        <v>53.549328574915172</v>
      </c>
      <c r="AE16" s="8">
        <f>Q$16*$N16+R$16</f>
        <v>46.566210657604444</v>
      </c>
      <c r="AF16" s="8">
        <f>S$16*$N16+T$16</f>
        <v>36.483965724013984</v>
      </c>
      <c r="AG16" s="8">
        <f>U$16*$N16+V$16</f>
        <v>33.40343792322939</v>
      </c>
      <c r="AH16" s="8">
        <f>W$16*$N16+X$16</f>
        <v>28.612974293010481</v>
      </c>
      <c r="AI16" s="8">
        <f>Y$16*$N16+Z$16</f>
        <v>27.968401314477347</v>
      </c>
      <c r="AJ16" s="8">
        <f>AA$16*$N16+AB$16</f>
        <v>28.104827831986981</v>
      </c>
      <c r="AK16" s="8">
        <f t="shared" si="2"/>
        <v>42.645013938727175</v>
      </c>
      <c r="AL16" s="8">
        <f t="shared" si="3"/>
        <v>37.167968449037033</v>
      </c>
    </row>
    <row r="17" spans="1:54" x14ac:dyDescent="0.25">
      <c r="B17" s="7">
        <v>750</v>
      </c>
      <c r="C17" s="7">
        <v>1800</v>
      </c>
      <c r="D17" s="7">
        <v>56</v>
      </c>
      <c r="E17" s="7">
        <v>50</v>
      </c>
      <c r="F17" s="7">
        <v>41</v>
      </c>
      <c r="G17" s="7">
        <v>36</v>
      </c>
      <c r="H17" s="7">
        <v>32</v>
      </c>
      <c r="I17" s="7">
        <v>32</v>
      </c>
      <c r="J17" s="7">
        <v>34</v>
      </c>
      <c r="K17" s="8">
        <f t="shared" si="0"/>
        <v>45.978847148447116</v>
      </c>
      <c r="L17" s="8">
        <f t="shared" si="1"/>
        <v>40.86021505376344</v>
      </c>
      <c r="N17" s="13">
        <f t="shared" si="6"/>
        <v>7.4955419438842563</v>
      </c>
      <c r="O17" s="14"/>
      <c r="P17" s="15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D17" s="8">
        <f t="shared" ref="AD17:AD19" si="38">O$16*$N17+P$16</f>
        <v>56.528118371043412</v>
      </c>
      <c r="AE17" s="8">
        <f t="shared" ref="AE17:AE19" si="39">Q$16*$N17+R$16</f>
        <v>50.33634377608908</v>
      </c>
      <c r="AF17" s="8">
        <f t="shared" ref="AF17:AF19" si="40">S$16*$N17+T$16</f>
        <v>41.728931889061741</v>
      </c>
      <c r="AG17" s="8">
        <f t="shared" ref="AG17:AG19" si="41">U$16*$N17+V$16</f>
        <v>36.902125938263168</v>
      </c>
      <c r="AH17" s="8">
        <f t="shared" ref="AH17:AH19" si="42">W$16*$N17+X$16</f>
        <v>32.546698916796302</v>
      </c>
      <c r="AI17" s="8">
        <f t="shared" ref="AI17:AI19" si="43">Y$16*$N17+Z$16</f>
        <v>31.817264328109687</v>
      </c>
      <c r="AJ17" s="8">
        <f t="shared" ref="AJ17:AJ19" si="44">AA$16*$N17+AB$16</f>
        <v>31.944493273110652</v>
      </c>
      <c r="AK17" s="8">
        <f t="shared" si="2"/>
        <v>46.38245749291962</v>
      </c>
      <c r="AL17" s="8">
        <f t="shared" si="3"/>
        <v>41.221875028052771</v>
      </c>
    </row>
    <row r="18" spans="1:54" x14ac:dyDescent="0.25">
      <c r="B18" s="7">
        <v>750</v>
      </c>
      <c r="C18" s="7">
        <v>2400</v>
      </c>
      <c r="D18" s="7">
        <v>58</v>
      </c>
      <c r="E18" s="7">
        <v>52</v>
      </c>
      <c r="F18" s="7">
        <v>45</v>
      </c>
      <c r="G18" s="7">
        <v>39</v>
      </c>
      <c r="H18" s="7">
        <v>35</v>
      </c>
      <c r="I18" s="7">
        <v>34</v>
      </c>
      <c r="J18" s="7">
        <v>34.5</v>
      </c>
      <c r="K18" s="8">
        <f t="shared" ref="K18:K19" si="45">10*LOG10(IF(D18="",0,POWER(10,((D18+$C$43)/10))) +IF(E18="",0,POWER(10,((E18+$D$43)/10))) +IF(F18="",0,POWER(10,((F18+$E$43)/10))) +IF(G18="",0,POWER(10,((G18+$F$43)/10))) +IF(H18="",0,POWER(10,((H18+$G$43)/10))) +IF(I18="",0,POWER(10,((I18+$H$43)/10))) +IF(J18="",0,POWER(10,((J18+$I$43)/10))))</f>
        <v>48.44870971085399</v>
      </c>
      <c r="L18" s="8">
        <f t="shared" ref="L18:L19" si="46">MAX((D18-$C$44)/$C$45,(E18-$D$44)/$D$45,(F18-$E$44)/$E$45,(G18-$F$44)/$F$45,(H18-$G$44)/$G$45,(I18-$H$44)/$H$45,(J18-$I$44)/$I$45)</f>
        <v>43.01075268817204</v>
      </c>
      <c r="N18" s="13">
        <f t="shared" si="6"/>
        <v>7.7832240163360371</v>
      </c>
      <c r="O18" s="17"/>
      <c r="P18" s="18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D18" s="8">
        <f t="shared" si="38"/>
        <v>58.641603365958893</v>
      </c>
      <c r="AE18" s="8">
        <f t="shared" si="39"/>
        <v>53.011295793552009</v>
      </c>
      <c r="AF18" s="8">
        <f t="shared" si="40"/>
        <v>45.450294605919467</v>
      </c>
      <c r="AG18" s="8">
        <f t="shared" si="41"/>
        <v>39.384484589845627</v>
      </c>
      <c r="AH18" s="8">
        <f t="shared" si="42"/>
        <v>35.337720954439604</v>
      </c>
      <c r="AI18" s="8">
        <f t="shared" si="43"/>
        <v>34.548076095146826</v>
      </c>
      <c r="AJ18" s="8">
        <f t="shared" si="44"/>
        <v>34.668779258599855</v>
      </c>
      <c r="AK18" s="8">
        <f t="shared" si="2"/>
        <v>49.106437414326734</v>
      </c>
      <c r="AL18" s="8">
        <f t="shared" si="3"/>
        <v>44.098167519948397</v>
      </c>
    </row>
    <row r="19" spans="1:54" x14ac:dyDescent="0.25">
      <c r="B19" s="7">
        <v>750</v>
      </c>
      <c r="C19" s="7">
        <v>3000</v>
      </c>
      <c r="D19" s="7">
        <v>61</v>
      </c>
      <c r="E19" s="7">
        <v>56</v>
      </c>
      <c r="F19" s="7">
        <v>49</v>
      </c>
      <c r="G19" s="7">
        <v>42</v>
      </c>
      <c r="H19" s="7">
        <v>38</v>
      </c>
      <c r="I19" s="7">
        <v>37</v>
      </c>
      <c r="J19" s="7">
        <v>36</v>
      </c>
      <c r="K19" s="8">
        <f t="shared" si="45"/>
        <v>51.971217561507288</v>
      </c>
      <c r="L19" s="8">
        <f t="shared" si="46"/>
        <v>47.311827956989248</v>
      </c>
      <c r="N19" s="13">
        <f t="shared" si="6"/>
        <v>8.0063675676502459</v>
      </c>
      <c r="O19" s="17"/>
      <c r="P19" s="18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D19" s="8">
        <f t="shared" si="38"/>
        <v>60.280949688082529</v>
      </c>
      <c r="AE19" s="8">
        <f t="shared" si="39"/>
        <v>55.086149772754453</v>
      </c>
      <c r="AF19" s="8">
        <f t="shared" si="40"/>
        <v>48.336807781004836</v>
      </c>
      <c r="AG19" s="8">
        <f t="shared" si="41"/>
        <v>41.3099515486618</v>
      </c>
      <c r="AH19" s="8">
        <f t="shared" si="42"/>
        <v>37.502605835753613</v>
      </c>
      <c r="AI19" s="8">
        <f t="shared" si="43"/>
        <v>36.666258262266169</v>
      </c>
      <c r="AJ19" s="8">
        <f t="shared" si="44"/>
        <v>36.781899636302512</v>
      </c>
      <c r="AK19" s="8">
        <f t="shared" si="2"/>
        <v>51.265514219666521</v>
      </c>
      <c r="AL19" s="8">
        <f t="shared" si="3"/>
        <v>46.329193304037041</v>
      </c>
    </row>
    <row r="20" spans="1:54" x14ac:dyDescent="0.25">
      <c r="N20" s="4"/>
      <c r="O20" s="4"/>
      <c r="P20" s="4"/>
      <c r="AK20" s="2"/>
      <c r="AL20" s="2"/>
    </row>
    <row r="21" spans="1:54" ht="23.25" x14ac:dyDescent="0.35">
      <c r="A21" s="6" t="s">
        <v>31</v>
      </c>
    </row>
    <row r="22" spans="1:54" x14ac:dyDescent="0.25">
      <c r="B22" s="10"/>
      <c r="C22" s="10"/>
      <c r="D22" s="46" t="s">
        <v>3</v>
      </c>
      <c r="E22" s="46"/>
      <c r="F22" s="46"/>
      <c r="G22" s="46"/>
      <c r="H22" s="46"/>
      <c r="I22" s="46"/>
      <c r="J22" s="46"/>
      <c r="K22" s="37" t="s">
        <v>15</v>
      </c>
      <c r="L22" s="38"/>
      <c r="N22" s="7"/>
      <c r="O22" s="48" t="s">
        <v>7</v>
      </c>
      <c r="P22" s="48"/>
      <c r="Q22" s="48" t="s">
        <v>8</v>
      </c>
      <c r="R22" s="48"/>
      <c r="S22" s="48" t="s">
        <v>9</v>
      </c>
      <c r="T22" s="48"/>
      <c r="U22" s="48" t="s">
        <v>19</v>
      </c>
      <c r="V22" s="48"/>
      <c r="W22" s="48" t="s">
        <v>20</v>
      </c>
      <c r="X22" s="48"/>
      <c r="Y22" s="48" t="s">
        <v>21</v>
      </c>
      <c r="Z22" s="48"/>
      <c r="AA22" s="48" t="s">
        <v>22</v>
      </c>
      <c r="AB22" s="48"/>
      <c r="AD22" s="49" t="s">
        <v>32</v>
      </c>
      <c r="AE22" s="49"/>
      <c r="AF22" s="49"/>
      <c r="AG22" s="49"/>
      <c r="AH22" s="49"/>
      <c r="AI22" s="49"/>
      <c r="AJ22" s="49"/>
      <c r="AK22" s="49" t="s">
        <v>15</v>
      </c>
      <c r="AL22" s="49"/>
      <c r="AO22" s="48" t="s">
        <v>7</v>
      </c>
      <c r="AP22" s="48"/>
      <c r="AQ22" s="48" t="s">
        <v>8</v>
      </c>
      <c r="AR22" s="48"/>
      <c r="AS22" s="48" t="s">
        <v>9</v>
      </c>
      <c r="AT22" s="48"/>
      <c r="AU22" s="48" t="s">
        <v>19</v>
      </c>
      <c r="AV22" s="48"/>
      <c r="AW22" s="48" t="s">
        <v>20</v>
      </c>
      <c r="AX22" s="48"/>
      <c r="AY22" s="48" t="s">
        <v>21</v>
      </c>
      <c r="AZ22" s="48"/>
      <c r="BA22" s="48" t="s">
        <v>22</v>
      </c>
      <c r="BB22" s="48"/>
    </row>
    <row r="23" spans="1:54" x14ac:dyDescent="0.25">
      <c r="A23" s="1" t="s">
        <v>0</v>
      </c>
      <c r="B23" s="10" t="s">
        <v>2</v>
      </c>
      <c r="C23" s="10" t="s">
        <v>1</v>
      </c>
      <c r="D23" s="10">
        <v>125</v>
      </c>
      <c r="E23" s="10">
        <v>250</v>
      </c>
      <c r="F23" s="10">
        <v>500</v>
      </c>
      <c r="G23" s="10">
        <v>1000</v>
      </c>
      <c r="H23" s="10">
        <v>2000</v>
      </c>
      <c r="I23" s="10">
        <v>4000</v>
      </c>
      <c r="J23" s="10">
        <v>8000</v>
      </c>
      <c r="K23" s="11" t="s">
        <v>16</v>
      </c>
      <c r="L23" s="11" t="s">
        <v>17</v>
      </c>
      <c r="N23" s="7" t="s">
        <v>25</v>
      </c>
      <c r="O23" s="9" t="s">
        <v>26</v>
      </c>
      <c r="P23" s="9" t="s">
        <v>27</v>
      </c>
      <c r="Q23" s="9" t="s">
        <v>26</v>
      </c>
      <c r="R23" s="9" t="s">
        <v>27</v>
      </c>
      <c r="S23" s="9" t="s">
        <v>26</v>
      </c>
      <c r="T23" s="9" t="s">
        <v>27</v>
      </c>
      <c r="U23" s="9" t="s">
        <v>26</v>
      </c>
      <c r="V23" s="9" t="s">
        <v>27</v>
      </c>
      <c r="W23" s="9" t="s">
        <v>26</v>
      </c>
      <c r="X23" s="9" t="s">
        <v>27</v>
      </c>
      <c r="Y23" s="9" t="s">
        <v>26</v>
      </c>
      <c r="Z23" s="9" t="s">
        <v>27</v>
      </c>
      <c r="AA23" s="9" t="s">
        <v>26</v>
      </c>
      <c r="AB23" s="9" t="s">
        <v>27</v>
      </c>
      <c r="AD23" s="11">
        <v>125</v>
      </c>
      <c r="AE23" s="11">
        <v>250</v>
      </c>
      <c r="AF23" s="11">
        <v>500</v>
      </c>
      <c r="AG23" s="11">
        <v>1000</v>
      </c>
      <c r="AH23" s="11">
        <v>2000</v>
      </c>
      <c r="AI23" s="11">
        <v>4000</v>
      </c>
      <c r="AJ23" s="11">
        <v>8000</v>
      </c>
      <c r="AK23" s="11" t="s">
        <v>16</v>
      </c>
      <c r="AL23" s="11" t="s">
        <v>17</v>
      </c>
      <c r="AO23" s="9" t="s">
        <v>26</v>
      </c>
      <c r="AP23" s="9" t="s">
        <v>27</v>
      </c>
      <c r="AQ23" s="9" t="s">
        <v>26</v>
      </c>
      <c r="AR23" s="9" t="s">
        <v>27</v>
      </c>
      <c r="AS23" s="9" t="s">
        <v>26</v>
      </c>
      <c r="AT23" s="9" t="s">
        <v>27</v>
      </c>
      <c r="AU23" s="9" t="s">
        <v>26</v>
      </c>
      <c r="AV23" s="9" t="s">
        <v>27</v>
      </c>
      <c r="AW23" s="9" t="s">
        <v>26</v>
      </c>
      <c r="AX23" s="9" t="s">
        <v>27</v>
      </c>
      <c r="AY23" s="9" t="s">
        <v>26</v>
      </c>
      <c r="AZ23" s="9" t="s">
        <v>27</v>
      </c>
      <c r="BA23" s="9" t="s">
        <v>26</v>
      </c>
      <c r="BB23" s="9" t="s">
        <v>27</v>
      </c>
    </row>
    <row r="24" spans="1:54" x14ac:dyDescent="0.25">
      <c r="A24" s="1">
        <v>315</v>
      </c>
      <c r="B24" s="7">
        <v>100</v>
      </c>
      <c r="C24" s="7">
        <v>1200</v>
      </c>
      <c r="D24" s="7">
        <v>45</v>
      </c>
      <c r="E24" s="7">
        <v>38</v>
      </c>
      <c r="F24" s="7">
        <v>31</v>
      </c>
      <c r="G24" s="7">
        <v>28</v>
      </c>
      <c r="H24" s="7">
        <v>22</v>
      </c>
      <c r="I24" s="7">
        <v>19</v>
      </c>
      <c r="J24" s="7">
        <v>17</v>
      </c>
      <c r="K24" s="8">
        <f t="shared" ref="K24:K39" si="47">10*LOG10(IF(D24="",0,POWER(10,((D24+$C$43)/10))) +IF(E24="",0,POWER(10,((E24+$D$43)/10))) +IF(F24="",0,POWER(10,((F24+$E$43)/10))) +IF(G24="",0,POWER(10,((G24+$F$43)/10))) +IF(H24="",0,POWER(10,((H24+$G$43)/10))) +IF(I24="",0,POWER(10,((I24+$H$43)/10))) +IF(J24="",0,POWER(10,((J24+$I$43)/10))))</f>
        <v>35.090090991892154</v>
      </c>
      <c r="L24" s="8">
        <f t="shared" ref="L24:L39" si="48">MAX((D24-$C$44)/$C$45,(E24-$D$44)/$D$45,(F24-$E$44)/$E$45,(G24-$F$44)/$F$45,(H24-$G$44)/$G$45,(I24-$H$44)/$H$45,(J24-$I$44)/$I$45)</f>
        <v>28</v>
      </c>
      <c r="N24" s="13">
        <f>LN(C24)</f>
        <v>7.0900768357760917</v>
      </c>
      <c r="O24" s="13">
        <f>INDEX(LINEST(D24:D27,$N24:$N27,1),1)</f>
        <v>7.3465995878826522</v>
      </c>
      <c r="P24" s="13">
        <f>INDEX(LINEST(D24:D27,$N24:$N27,1),2)</f>
        <v>-7.5386269848537992</v>
      </c>
      <c r="Q24" s="13">
        <f>INDEX(LINEST(E24:E27,$N24:$N27,1),1)</f>
        <v>11.193279919992838</v>
      </c>
      <c r="R24" s="13">
        <f>INDEX(LINEST(E24:E27,$N24:$N27,1),2)</f>
        <v>-42.249558057241046</v>
      </c>
      <c r="S24" s="13">
        <f>INDEX(LINEST(F24:F27,$N24:$N27,1),1)</f>
        <v>8.6288263652527153</v>
      </c>
      <c r="T24" s="13">
        <f>INDEX(LINEST(F24:F27,$N24:$N27,1),2)</f>
        <v>-30.775604008982896</v>
      </c>
      <c r="U24" s="13">
        <f>INDEX(LINEST(G24:G27,$N24:$N27,1),1)</f>
        <v>7.7500658838223302</v>
      </c>
      <c r="V24" s="13">
        <f>INDEX(LINEST(G24:G27,$N24:$N27,1),2)</f>
        <v>-27.35247038830606</v>
      </c>
      <c r="W24" s="13">
        <f>INDEX(LINEST(H24:H27,$N24:$N27,1),1)</f>
        <v>10.10522495561808</v>
      </c>
      <c r="X24" s="13">
        <f>INDEX(LINEST(H24:H27,$N24:$N27,1),2)</f>
        <v>-49.987083449717716</v>
      </c>
      <c r="Y24" s="13">
        <f>INDEX(LINEST(I24:I27,$N24:$N27,1),1)</f>
        <v>9.2264644741876936</v>
      </c>
      <c r="Z24" s="13">
        <f>INDEX(LINEST(I24:I27,$N24:$N27,1),2)</f>
        <v>-46.563949829040865</v>
      </c>
      <c r="AA24" s="13">
        <f>INDEX(LINEST(J24:J27,$N24:$N27,1),1)</f>
        <v>9.4924641767340283</v>
      </c>
      <c r="AB24" s="13">
        <f>INDEX(LINEST(J24:J27,$N24:$N27,1),2)</f>
        <v>-50.333899059418954</v>
      </c>
      <c r="AD24" s="8">
        <f>O$24*$N24+P$24</f>
        <v>44.549328574915172</v>
      </c>
      <c r="AE24" s="8">
        <f>Q$24*$N24+R$24</f>
        <v>37.11165661985784</v>
      </c>
      <c r="AF24" s="8">
        <f>S$24*$N24+T$24</f>
        <v>30.40343792322939</v>
      </c>
      <c r="AG24" s="8">
        <f>U$24*$N24+V$24</f>
        <v>27.59609221032121</v>
      </c>
      <c r="AH24" s="8">
        <f>W$24*$N24+X$24</f>
        <v>21.659737928416519</v>
      </c>
      <c r="AI24" s="8">
        <f>Y$24*$N24+Z$24</f>
        <v>18.852392215508345</v>
      </c>
      <c r="AJ24" s="8">
        <f>AA$24*$N24+AB$24</f>
        <v>16.968401314477347</v>
      </c>
      <c r="AK24" s="8">
        <f t="shared" ref="AK24:AK39" si="49">10*LOG10(IF(AD24="",0,POWER(10,((AD24+$C$43)/10))) +IF(AE24="",0,POWER(10,((AE24+$D$43)/10))) +IF(AF24="",0,POWER(10,((AF24+$E$43)/10))) +IF(AG24="",0,POWER(10,((AG24+$F$43)/10))) +IF(AH24="",0,POWER(10,((AH24+$G$43)/10))) +IF(AI24="",0,POWER(10,((AI24+$H$43)/10))) +IF(AJ24="",0,POWER(10,((AJ24+$I$43)/10))))</f>
        <v>34.530420347213365</v>
      </c>
      <c r="AL24" s="8">
        <f t="shared" ref="AL24:AL39" si="50">MAX((AD24-$C$44)/$C$45,(AE24-$D$44)/$D$45,(AF24-$E$44)/$E$45,(AG24-$F$44)/$F$45,(AH24-$G$44)/$G$45,(AI24-$H$44)/$H$45,(AJ24-$I$44)/$I$45)</f>
        <v>27.59609221032121</v>
      </c>
      <c r="AN24">
        <f>B24</f>
        <v>100</v>
      </c>
      <c r="AO24" s="4">
        <f>INDEX(LINEST(AD24:AD27,$N24:$N27,1),1)</f>
        <v>7.3465995878826549</v>
      </c>
      <c r="AP24" s="4">
        <f>INDEX(LINEST(AD24:AD27,$N24:$N27,1),2)</f>
        <v>-7.5386269848538205</v>
      </c>
      <c r="AQ24" s="4">
        <f>INDEX(LINEST(AE24:AE27,$N24:$N27,1),1)</f>
        <v>11.193279919992843</v>
      </c>
      <c r="AR24" s="4">
        <f>INDEX(LINEST(AE24:AE27,$N24:$N27,1),2)</f>
        <v>-42.249558057241089</v>
      </c>
      <c r="AS24" s="4">
        <f>INDEX(LINEST(AF24:AF27,$N24:$N27,1),1)</f>
        <v>8.6288263652527153</v>
      </c>
      <c r="AT24" s="4">
        <f>INDEX(LINEST(AF24:AF27,$N24:$N27,1),2)</f>
        <v>-30.775604008982896</v>
      </c>
      <c r="AU24" s="4">
        <f>INDEX(LINEST(AG24:AG27,$N24:$N27,1),1)</f>
        <v>7.750065883822324</v>
      </c>
      <c r="AV24" s="4">
        <f>INDEX(LINEST(AG24:AG27,$N24:$N27,1),2)</f>
        <v>-27.35247038830601</v>
      </c>
      <c r="AW24" s="4">
        <f>INDEX(LINEST(AH24:AH27,$N24:$N27,1),1)</f>
        <v>10.105224955618079</v>
      </c>
      <c r="AX24" s="4">
        <f>INDEX(LINEST(AH24:AH27,$N24:$N27,1),2)</f>
        <v>-49.987083449717701</v>
      </c>
      <c r="AY24" s="4">
        <f>INDEX(LINEST(AI24:AI27,$N24:$N27,1),1)</f>
        <v>9.2264644741876829</v>
      </c>
      <c r="AZ24" s="4">
        <f>INDEX(LINEST(AI24:AI27,$N24:$N27,1),2)</f>
        <v>-46.56394982904078</v>
      </c>
      <c r="BA24" s="4">
        <f>INDEX(LINEST(AJ24:AJ27,$N24:$N27,1),1)</f>
        <v>9.4924641767340372</v>
      </c>
      <c r="BB24" s="4">
        <f>INDEX(LINEST(AJ24:AJ27,$N24:$N27,1),2)</f>
        <v>-50.333899059419018</v>
      </c>
    </row>
    <row r="25" spans="1:54" x14ac:dyDescent="0.25">
      <c r="B25" s="7">
        <v>100</v>
      </c>
      <c r="C25" s="7">
        <v>1800</v>
      </c>
      <c r="D25" s="7">
        <v>47</v>
      </c>
      <c r="E25" s="7">
        <v>40</v>
      </c>
      <c r="F25" s="7">
        <v>33</v>
      </c>
      <c r="G25" s="7">
        <v>30</v>
      </c>
      <c r="H25" s="7">
        <v>25</v>
      </c>
      <c r="I25" s="7">
        <v>22</v>
      </c>
      <c r="J25" s="7">
        <v>21</v>
      </c>
      <c r="K25" s="8">
        <f t="shared" si="47"/>
        <v>37.226145892954115</v>
      </c>
      <c r="L25" s="8">
        <f t="shared" si="48"/>
        <v>30.107526881720428</v>
      </c>
      <c r="N25" s="13">
        <f t="shared" ref="N25:N39" si="51">LN(C25)</f>
        <v>7.4955419438842563</v>
      </c>
      <c r="O25" s="1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D25" s="8">
        <f>O$24*$N25+P$24</f>
        <v>47.528118371043412</v>
      </c>
      <c r="AE25" s="8">
        <f t="shared" ref="AE25:AE27" si="52">Q$24*$N25+R$24</f>
        <v>41.650141072702681</v>
      </c>
      <c r="AF25" s="8">
        <f t="shared" ref="AF25:AF27" si="53">S$24*$N25+T$24</f>
        <v>33.902125938263168</v>
      </c>
      <c r="AG25" s="8">
        <f t="shared" ref="AG25:AG27" si="54">U$24*$N25+V$24</f>
        <v>30.738473511750627</v>
      </c>
      <c r="AH25" s="8">
        <f t="shared" ref="AH25:AH27" si="55">W$24*$N25+X$24</f>
        <v>25.757054057503524</v>
      </c>
      <c r="AI25" s="8">
        <f t="shared" ref="AI25:AI27" si="56">Y$24*$N25+Z$24</f>
        <v>22.593401630990996</v>
      </c>
      <c r="AJ25" s="8">
        <f t="shared" ref="AJ25:AJ27" si="57">AA$24*$N25+AB$24</f>
        <v>20.817264328109687</v>
      </c>
      <c r="AK25" s="8">
        <f t="shared" si="49"/>
        <v>38.187073804757183</v>
      </c>
      <c r="AL25" s="8">
        <f t="shared" si="50"/>
        <v>31.881872121185676</v>
      </c>
      <c r="AN25">
        <f>B28</f>
        <v>200</v>
      </c>
      <c r="AO25" s="3">
        <f>O28</f>
        <v>6.378314534929153</v>
      </c>
      <c r="AP25" s="3">
        <f>P28</f>
        <v>1.9393385590055132</v>
      </c>
      <c r="AQ25" s="3">
        <f t="shared" ref="AQ25:BB25" si="58">Q28</f>
        <v>7.5558940708270264</v>
      </c>
      <c r="AR25" s="3">
        <f t="shared" si="58"/>
        <v>-12.377967971700301</v>
      </c>
      <c r="AS25" s="3">
        <f t="shared" si="58"/>
        <v>10.595641811057854</v>
      </c>
      <c r="AT25" s="3">
        <f t="shared" si="58"/>
        <v>-42.46121223718302</v>
      </c>
      <c r="AU25" s="3">
        <f t="shared" si="58"/>
        <v>9.5075868466830986</v>
      </c>
      <c r="AV25" s="3">
        <f t="shared" si="58"/>
        <v>-38.198737629659703</v>
      </c>
      <c r="AW25" s="3">
        <f t="shared" si="58"/>
        <v>11.387451732988142</v>
      </c>
      <c r="AX25" s="3">
        <f t="shared" si="58"/>
        <v>-56.224060473846791</v>
      </c>
      <c r="AY25" s="3">
        <f t="shared" si="58"/>
        <v>8.5393017937295959</v>
      </c>
      <c r="AZ25" s="3">
        <f t="shared" si="58"/>
        <v>-39.720772085800377</v>
      </c>
      <c r="BA25" s="3">
        <f t="shared" si="58"/>
        <v>7.494722109104889</v>
      </c>
      <c r="BB25" s="3">
        <f t="shared" si="58"/>
        <v>-33.788440170283586</v>
      </c>
    </row>
    <row r="26" spans="1:54" x14ac:dyDescent="0.25">
      <c r="B26" s="7">
        <v>100</v>
      </c>
      <c r="C26" s="7">
        <v>2400</v>
      </c>
      <c r="D26" s="7">
        <v>49</v>
      </c>
      <c r="E26" s="7">
        <v>45</v>
      </c>
      <c r="F26" s="7">
        <v>36</v>
      </c>
      <c r="G26" s="7">
        <v>33</v>
      </c>
      <c r="H26" s="7">
        <v>29</v>
      </c>
      <c r="I26" s="7">
        <v>26</v>
      </c>
      <c r="J26" s="7">
        <v>23</v>
      </c>
      <c r="K26" s="8">
        <f t="shared" si="47"/>
        <v>40.762370286310016</v>
      </c>
      <c r="L26" s="8">
        <f t="shared" si="48"/>
        <v>35.483870967741936</v>
      </c>
      <c r="N26" s="13">
        <f t="shared" si="51"/>
        <v>7.7832240163360371</v>
      </c>
      <c r="O26" s="17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D26" s="8">
        <f>O$24*$N26+P$24</f>
        <v>49.641603365958893</v>
      </c>
      <c r="AE26" s="8">
        <f t="shared" si="52"/>
        <v>44.870247037619123</v>
      </c>
      <c r="AF26" s="8">
        <f t="shared" si="53"/>
        <v>36.384484589845627</v>
      </c>
      <c r="AG26" s="8">
        <f t="shared" si="54"/>
        <v>32.968028526846474</v>
      </c>
      <c r="AH26" s="8">
        <f t="shared" si="55"/>
        <v>28.664146115327199</v>
      </c>
      <c r="AI26" s="8">
        <f t="shared" si="56"/>
        <v>25.247690052328039</v>
      </c>
      <c r="AJ26" s="8">
        <f t="shared" si="57"/>
        <v>23.548076095146826</v>
      </c>
      <c r="AK26" s="8">
        <f t="shared" si="49"/>
        <v>40.83710516614174</v>
      </c>
      <c r="AL26" s="8">
        <f t="shared" si="50"/>
        <v>35.344351653353897</v>
      </c>
      <c r="AN26">
        <f>B32</f>
        <v>500</v>
      </c>
      <c r="AO26" s="3">
        <f>O32</f>
        <v>9.6488389002707606</v>
      </c>
      <c r="AP26" s="3">
        <f t="shared" ref="AP26:BB26" si="59">P32</f>
        <v>-20.771377840165286</v>
      </c>
      <c r="AQ26" s="3">
        <f t="shared" si="59"/>
        <v>9.716881329627471</v>
      </c>
      <c r="AR26" s="3">
        <f t="shared" si="59"/>
        <v>-24.038078616506198</v>
      </c>
      <c r="AS26" s="3">
        <f t="shared" si="59"/>
        <v>12.741506399909232</v>
      </c>
      <c r="AT26" s="3">
        <f t="shared" si="59"/>
        <v>-54.256484311748196</v>
      </c>
      <c r="AU26" s="3">
        <f t="shared" si="59"/>
        <v>8.9427680896692756</v>
      </c>
      <c r="AV26" s="3">
        <f t="shared" si="59"/>
        <v>-28.534615489252644</v>
      </c>
      <c r="AW26" s="3">
        <f t="shared" si="59"/>
        <v>8.9099487377481168</v>
      </c>
      <c r="AX26" s="3">
        <f t="shared" si="59"/>
        <v>-32.410391809601705</v>
      </c>
      <c r="AY26" s="3">
        <f t="shared" si="59"/>
        <v>7.7500658838223302</v>
      </c>
      <c r="AZ26" s="3">
        <f t="shared" si="59"/>
        <v>-27.35247038830606</v>
      </c>
      <c r="BA26" s="3">
        <f t="shared" si="59"/>
        <v>8.2026760643894328</v>
      </c>
      <c r="BB26" s="3">
        <f t="shared" si="59"/>
        <v>-32.664502750169511</v>
      </c>
    </row>
    <row r="27" spans="1:54" x14ac:dyDescent="0.25">
      <c r="B27" s="7">
        <v>100</v>
      </c>
      <c r="C27" s="7">
        <v>3000</v>
      </c>
      <c r="D27" s="7">
        <v>52</v>
      </c>
      <c r="E27" s="7">
        <v>48</v>
      </c>
      <c r="F27" s="7">
        <v>39</v>
      </c>
      <c r="G27" s="7">
        <v>35</v>
      </c>
      <c r="H27" s="7">
        <v>31</v>
      </c>
      <c r="I27" s="7">
        <v>27</v>
      </c>
      <c r="J27" s="7">
        <v>26</v>
      </c>
      <c r="K27" s="8">
        <f t="shared" si="47"/>
        <v>43.456448646340263</v>
      </c>
      <c r="L27" s="8">
        <f t="shared" si="48"/>
        <v>38.70967741935484</v>
      </c>
      <c r="N27" s="13">
        <f t="shared" si="51"/>
        <v>8.0063675676502459</v>
      </c>
      <c r="O27" s="20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D27" s="8">
        <f>O$24*$N27+P$24</f>
        <v>51.280949688082529</v>
      </c>
      <c r="AE27" s="8">
        <f t="shared" si="52"/>
        <v>47.367955269820357</v>
      </c>
      <c r="AF27" s="8">
        <f t="shared" si="53"/>
        <v>38.3099515486618</v>
      </c>
      <c r="AG27" s="8">
        <f t="shared" si="54"/>
        <v>34.697405751081682</v>
      </c>
      <c r="AH27" s="8">
        <f t="shared" si="55"/>
        <v>30.919061898752773</v>
      </c>
      <c r="AI27" s="8">
        <f t="shared" si="56"/>
        <v>27.306516101172662</v>
      </c>
      <c r="AJ27" s="8">
        <f t="shared" si="57"/>
        <v>25.666258262266169</v>
      </c>
      <c r="AK27" s="8">
        <f t="shared" si="49"/>
        <v>42.925185132166483</v>
      </c>
      <c r="AL27" s="8">
        <f t="shared" si="50"/>
        <v>38.03005942991436</v>
      </c>
      <c r="AN27">
        <f>B36</f>
        <v>750</v>
      </c>
      <c r="AO27" s="3">
        <f>O36</f>
        <v>10.10522495561808</v>
      </c>
      <c r="AP27" s="3">
        <f t="shared" ref="AP27:BB27" si="60">P36</f>
        <v>-18.987083449717716</v>
      </c>
      <c r="AQ27" s="3">
        <f t="shared" si="60"/>
        <v>12.669678510358205</v>
      </c>
      <c r="AR27" s="3">
        <f t="shared" si="60"/>
        <v>-43.46103749797588</v>
      </c>
      <c r="AS27" s="3">
        <f t="shared" si="60"/>
        <v>12.935678212904538</v>
      </c>
      <c r="AT27" s="3">
        <f t="shared" si="60"/>
        <v>-53.230986728353955</v>
      </c>
      <c r="AU27" s="3">
        <f t="shared" si="60"/>
        <v>10.717985734502131</v>
      </c>
      <c r="AV27" s="3">
        <f t="shared" si="60"/>
        <v>-38.640267840016463</v>
      </c>
      <c r="AW27" s="3">
        <f t="shared" si="60"/>
        <v>9.2264644741876936</v>
      </c>
      <c r="AX27" s="3">
        <f t="shared" si="60"/>
        <v>-30.563949829040865</v>
      </c>
      <c r="AY27" s="3">
        <f t="shared" si="60"/>
        <v>8.8229981782480191</v>
      </c>
      <c r="AZ27" s="3">
        <f t="shared" si="60"/>
        <v>-31.75010642558864</v>
      </c>
      <c r="BA27" s="3">
        <f t="shared" si="60"/>
        <v>7.5407714008779561</v>
      </c>
      <c r="BB27" s="3">
        <f t="shared" si="60"/>
        <v>-23.513129401459551</v>
      </c>
    </row>
    <row r="28" spans="1:54" x14ac:dyDescent="0.25">
      <c r="B28" s="7">
        <v>200</v>
      </c>
      <c r="C28" s="7">
        <v>1200</v>
      </c>
      <c r="D28" s="7">
        <v>48</v>
      </c>
      <c r="E28" s="7">
        <v>42</v>
      </c>
      <c r="F28" s="7">
        <v>34</v>
      </c>
      <c r="G28" s="7">
        <v>30</v>
      </c>
      <c r="H28" s="7">
        <v>25</v>
      </c>
      <c r="I28" s="7">
        <v>22</v>
      </c>
      <c r="J28" s="7">
        <v>20.5</v>
      </c>
      <c r="K28" s="8">
        <f t="shared" si="47"/>
        <v>38.223207522641005</v>
      </c>
      <c r="L28" s="8">
        <f t="shared" si="48"/>
        <v>32.258064516129032</v>
      </c>
      <c r="N28" s="13">
        <f t="shared" si="51"/>
        <v>7.0900768357760917</v>
      </c>
      <c r="O28" s="13">
        <f>INDEX(LINEST(D28:D31,$N28:$N31,1),1)</f>
        <v>6.378314534929153</v>
      </c>
      <c r="P28" s="13">
        <f>INDEX(LINEST(D28:D31,$N28:$N31,1),2)</f>
        <v>1.9393385590055132</v>
      </c>
      <c r="Q28" s="13">
        <f>INDEX(LINEST(E28:E31,$N28:$N31,1),1)</f>
        <v>7.5558940708270264</v>
      </c>
      <c r="R28" s="13">
        <f>INDEX(LINEST(E28:E31,$N28:$N31,1),2)</f>
        <v>-12.377967971700301</v>
      </c>
      <c r="S28" s="13">
        <f>INDEX(LINEST(F28:F31,$N28:$N31,1),1)</f>
        <v>10.595641811057854</v>
      </c>
      <c r="T28" s="13">
        <f>INDEX(LINEST(F28:F31,$N28:$N31,1),2)</f>
        <v>-42.46121223718302</v>
      </c>
      <c r="U28" s="13">
        <f>INDEX(LINEST(G28:G31,$N28:$N31,1),1)</f>
        <v>9.5075868466830986</v>
      </c>
      <c r="V28" s="13">
        <f>INDEX(LINEST(G28:G31,$N28:$N31,1),2)</f>
        <v>-38.198737629659703</v>
      </c>
      <c r="W28" s="13">
        <f>INDEX(LINEST(H28:H31,$N28:$N31,1),1)</f>
        <v>11.387451732988142</v>
      </c>
      <c r="X28" s="13">
        <f>INDEX(LINEST(H28:H31,$N28:$N31,1),2)</f>
        <v>-56.224060473846791</v>
      </c>
      <c r="Y28" s="13">
        <f>INDEX(LINEST(I28:I31,$N28:$N31,1),1)</f>
        <v>8.5393017937295959</v>
      </c>
      <c r="Z28" s="13">
        <f>INDEX(LINEST(I28:I31,$N28:$N31,1),2)</f>
        <v>-39.720772085800377</v>
      </c>
      <c r="AA28" s="13">
        <f>INDEX(LINEST(J28:J31,$N28:$N31,1),1)</f>
        <v>7.494722109104889</v>
      </c>
      <c r="AB28" s="13">
        <f>INDEX(LINEST(J28:J31,$N28:$N31,1),2)</f>
        <v>-33.788440170283586</v>
      </c>
      <c r="AD28" s="8">
        <f>O$28*$N28+P$28</f>
        <v>47.162078694400655</v>
      </c>
      <c r="AE28" s="8">
        <f>Q$28*$N28+R$28</f>
        <v>41.193901553448313</v>
      </c>
      <c r="AF28" s="8">
        <f>S$28*$N28+T$28</f>
        <v>32.662702327578913</v>
      </c>
      <c r="AG28" s="8">
        <f>U$28*$N28+V$28</f>
        <v>29.210783636137592</v>
      </c>
      <c r="AH28" s="8">
        <f>W$28*$N28+X$28</f>
        <v>24.513847276730743</v>
      </c>
      <c r="AI28" s="8">
        <f>Y$28*$N28+Z$28</f>
        <v>20.82353375562306</v>
      </c>
      <c r="AJ28" s="8">
        <f>AA$28*$N28+AB$28</f>
        <v>19.349715446059925</v>
      </c>
      <c r="AK28" s="8">
        <f t="shared" si="49"/>
        <v>37.326662151491561</v>
      </c>
      <c r="AL28" s="8">
        <f t="shared" si="50"/>
        <v>31.391291992955175</v>
      </c>
    </row>
    <row r="29" spans="1:54" x14ac:dyDescent="0.25">
      <c r="B29" s="7">
        <v>200</v>
      </c>
      <c r="C29" s="7">
        <v>1800</v>
      </c>
      <c r="D29" s="7">
        <v>48.5</v>
      </c>
      <c r="E29" s="7">
        <v>43</v>
      </c>
      <c r="F29" s="7">
        <v>35</v>
      </c>
      <c r="G29" s="7">
        <v>32</v>
      </c>
      <c r="H29" s="7">
        <v>28</v>
      </c>
      <c r="I29" s="7">
        <v>22.5</v>
      </c>
      <c r="J29" s="7">
        <v>21</v>
      </c>
      <c r="K29" s="8">
        <f t="shared" si="47"/>
        <v>39.417023798504836</v>
      </c>
      <c r="L29" s="8">
        <f t="shared" si="48"/>
        <v>33.333333333333329</v>
      </c>
      <c r="N29" s="13">
        <f t="shared" si="51"/>
        <v>7.4955419438842563</v>
      </c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D29" s="8">
        <f t="shared" ref="AD29:AD31" si="61">O$28*$N29+P$28</f>
        <v>49.748262686853586</v>
      </c>
      <c r="AE29" s="8">
        <f t="shared" ref="AE29:AE31" si="62">Q$28*$N29+R$28</f>
        <v>44.257552959730035</v>
      </c>
      <c r="AF29" s="8">
        <f t="shared" ref="AF29:AF31" si="63">S$28*$N29+T$28</f>
        <v>36.958865379974867</v>
      </c>
      <c r="AG29" s="8">
        <f t="shared" ref="AG29:AG31" si="64">U$28*$N29+V$28</f>
        <v>33.06577836477571</v>
      </c>
      <c r="AH29" s="8">
        <f t="shared" ref="AH29:AH31" si="65">W$28*$N29+X$28</f>
        <v>29.131061624723287</v>
      </c>
      <c r="AI29" s="8">
        <f t="shared" ref="AI29:AI31" si="66">Y$28*$N29+Z$28</f>
        <v>24.28592268058587</v>
      </c>
      <c r="AJ29" s="8">
        <f>AA$28*$N29+AB$28</f>
        <v>22.388563756268788</v>
      </c>
      <c r="AK29" s="8">
        <f t="shared" si="49"/>
        <v>40.773357614296572</v>
      </c>
      <c r="AL29" s="8">
        <f t="shared" si="50"/>
        <v>34.685540816914013</v>
      </c>
      <c r="AN29" t="s">
        <v>30</v>
      </c>
    </row>
    <row r="30" spans="1:54" x14ac:dyDescent="0.25">
      <c r="B30" s="7">
        <v>200</v>
      </c>
      <c r="C30" s="7">
        <v>2400</v>
      </c>
      <c r="D30" s="7">
        <v>51</v>
      </c>
      <c r="E30" s="7">
        <v>46</v>
      </c>
      <c r="F30" s="7">
        <v>39</v>
      </c>
      <c r="G30" s="7">
        <v>35</v>
      </c>
      <c r="H30" s="7">
        <v>33</v>
      </c>
      <c r="I30" s="7">
        <v>26</v>
      </c>
      <c r="J30" s="7">
        <v>23</v>
      </c>
      <c r="K30" s="8">
        <f t="shared" si="47"/>
        <v>42.749935854680963</v>
      </c>
      <c r="L30" s="8">
        <f t="shared" si="48"/>
        <v>36.559139784946233</v>
      </c>
      <c r="N30" s="13">
        <f t="shared" si="51"/>
        <v>7.7832240163360371</v>
      </c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D30" s="8">
        <f t="shared" si="61"/>
        <v>51.58318943101132</v>
      </c>
      <c r="AE30" s="8">
        <f t="shared" si="62"/>
        <v>46.431248225251679</v>
      </c>
      <c r="AF30" s="8">
        <f t="shared" si="63"/>
        <v>40.007041575136739</v>
      </c>
      <c r="AG30" s="8">
        <f t="shared" si="64"/>
        <v>35.800940652844801</v>
      </c>
      <c r="AH30" s="8">
        <f t="shared" si="65"/>
        <v>32.40702733921394</v>
      </c>
      <c r="AI30" s="8">
        <f t="shared" si="66"/>
        <v>26.742526717897221</v>
      </c>
      <c r="AJ30" s="8">
        <f t="shared" ref="AJ30:AJ31" si="67">AA$28*$N30+AB$28</f>
        <v>24.544660945066262</v>
      </c>
      <c r="AK30" s="8">
        <f t="shared" si="49"/>
        <v>43.285951081120643</v>
      </c>
      <c r="AL30" s="8">
        <f t="shared" si="50"/>
        <v>37.022847554034058</v>
      </c>
      <c r="AN30">
        <f>AN10</f>
        <v>200</v>
      </c>
    </row>
    <row r="31" spans="1:54" x14ac:dyDescent="0.25">
      <c r="B31" s="7">
        <v>200</v>
      </c>
      <c r="C31" s="7">
        <v>3000</v>
      </c>
      <c r="D31" s="7">
        <v>54</v>
      </c>
      <c r="E31" s="7">
        <v>49</v>
      </c>
      <c r="F31" s="7">
        <v>44</v>
      </c>
      <c r="G31" s="7">
        <v>39</v>
      </c>
      <c r="H31" s="7">
        <v>35</v>
      </c>
      <c r="I31" s="7">
        <v>30</v>
      </c>
      <c r="J31" s="7">
        <v>28</v>
      </c>
      <c r="K31" s="8">
        <f t="shared" si="47"/>
        <v>46.336104036427329</v>
      </c>
      <c r="L31" s="8">
        <f t="shared" si="48"/>
        <v>40.246406570841891</v>
      </c>
      <c r="N31" s="13">
        <f t="shared" si="51"/>
        <v>8.0063675676502459</v>
      </c>
      <c r="O31" s="20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D31" s="8">
        <f t="shared" si="61"/>
        <v>53.006469187734446</v>
      </c>
      <c r="AE31" s="8">
        <f t="shared" si="62"/>
        <v>48.117297261569995</v>
      </c>
      <c r="AF31" s="8">
        <f t="shared" si="63"/>
        <v>42.371390717309495</v>
      </c>
      <c r="AG31" s="8">
        <f t="shared" si="64"/>
        <v>37.922497346241926</v>
      </c>
      <c r="AH31" s="8">
        <f t="shared" si="65"/>
        <v>34.948063759332058</v>
      </c>
      <c r="AI31" s="8">
        <f t="shared" si="66"/>
        <v>28.648016845893835</v>
      </c>
      <c r="AJ31" s="8">
        <f t="shared" si="67"/>
        <v>26.217059852605047</v>
      </c>
      <c r="AK31" s="8">
        <f t="shared" si="49"/>
        <v>45.273762260325093</v>
      </c>
      <c r="AL31" s="8">
        <f t="shared" si="50"/>
        <v>38.835803507064512</v>
      </c>
    </row>
    <row r="32" spans="1:54" x14ac:dyDescent="0.25">
      <c r="B32" s="7">
        <v>500</v>
      </c>
      <c r="C32" s="7">
        <v>1200</v>
      </c>
      <c r="D32" s="7">
        <v>52</v>
      </c>
      <c r="E32" s="7">
        <v>46</v>
      </c>
      <c r="F32" s="7">
        <v>37</v>
      </c>
      <c r="G32" s="7">
        <v>36</v>
      </c>
      <c r="H32" s="7">
        <v>32</v>
      </c>
      <c r="I32" s="7">
        <v>28</v>
      </c>
      <c r="J32" s="7">
        <v>25</v>
      </c>
      <c r="K32" s="8">
        <f t="shared" si="47"/>
        <v>42.763436800076676</v>
      </c>
      <c r="L32" s="8">
        <f t="shared" si="48"/>
        <v>36.559139784946233</v>
      </c>
      <c r="N32" s="13">
        <f t="shared" si="51"/>
        <v>7.0900768357760917</v>
      </c>
      <c r="O32" s="13">
        <f>INDEX(LINEST(D32:D35,$N32:$N35,1),1)</f>
        <v>9.6488389002707606</v>
      </c>
      <c r="P32" s="13">
        <f>INDEX(LINEST(D32:D35,$N32:$N35,1),2)</f>
        <v>-20.771377840165286</v>
      </c>
      <c r="Q32" s="13">
        <f>INDEX(LINEST(E32:E35,$N32:$N35,1),1)</f>
        <v>9.716881329627471</v>
      </c>
      <c r="R32" s="13">
        <f>INDEX(LINEST(E32:E35,$N32:$N35,1),2)</f>
        <v>-24.038078616506198</v>
      </c>
      <c r="S32" s="13">
        <f>INDEX(LINEST(F32:F35,$N32:$N35,1),1)</f>
        <v>12.741506399909232</v>
      </c>
      <c r="T32" s="13">
        <f>INDEX(LINEST(F32:F35,$N32:$N35,1),2)</f>
        <v>-54.256484311748196</v>
      </c>
      <c r="U32" s="13">
        <f>INDEX(LINEST(G32:G35,$N32:$N35,1),1)</f>
        <v>8.9427680896692756</v>
      </c>
      <c r="V32" s="13">
        <f>INDEX(LINEST(G32:G35,$N32:$N35,1),2)</f>
        <v>-28.534615489252644</v>
      </c>
      <c r="W32" s="13">
        <f>INDEX(LINEST(H32:H35,$N32:$N35,1),1)</f>
        <v>8.9099487377481168</v>
      </c>
      <c r="X32" s="13">
        <f>INDEX(LINEST(H32:H35,$N32:$N35,1),2)</f>
        <v>-32.410391809601705</v>
      </c>
      <c r="Y32" s="13">
        <f>INDEX(LINEST(I32:I35,$N32:$N35,1),1)</f>
        <v>7.7500658838223302</v>
      </c>
      <c r="Z32" s="13">
        <f>INDEX(LINEST(I32:I35,$N32:$N35,1),2)</f>
        <v>-27.35247038830606</v>
      </c>
      <c r="AA32" s="13">
        <f>INDEX(LINEST(J32:J35,$N32:$N35,1),1)</f>
        <v>8.2026760643894328</v>
      </c>
      <c r="AB32" s="13">
        <f>INDEX(LINEST(J32:J35,$N32:$N35,1),2)</f>
        <v>-32.664502750169511</v>
      </c>
      <c r="AD32" s="8">
        <f>O$32*$N32+P$32</f>
        <v>47.639631338779694</v>
      </c>
      <c r="AE32" s="8">
        <f>Q$32*$N32+R$32</f>
        <v>44.855356614670725</v>
      </c>
      <c r="AF32" s="8">
        <f>S$32*$N32+T$32</f>
        <v>36.081775067141081</v>
      </c>
      <c r="AG32" s="8">
        <f>U$32*$N32+V$32</f>
        <v>34.870297391029098</v>
      </c>
      <c r="AH32" s="8">
        <f>W$32*$N32+X$32</f>
        <v>30.761829343858643</v>
      </c>
      <c r="AI32" s="8">
        <f>Y$32*$N32+Z$32</f>
        <v>27.59609221032121</v>
      </c>
      <c r="AJ32" s="8">
        <f>AA$32*$N32+AB$32</f>
        <v>25.493100805333</v>
      </c>
      <c r="AK32" s="8">
        <f t="shared" si="49"/>
        <v>41.215060722661299</v>
      </c>
      <c r="AL32" s="8">
        <f t="shared" si="50"/>
        <v>35.328340445882496</v>
      </c>
      <c r="AN32">
        <f>INDEX(AN24:AN27,MATCH(AN30,AN24:AN27,1))</f>
        <v>200</v>
      </c>
      <c r="AO32">
        <f>VLOOKUP($AN32,$AN$24:$BB$27,2)</f>
        <v>6.378314534929153</v>
      </c>
      <c r="AP32">
        <f>VLOOKUP($AN32,$AN$24:$BB$27,3)</f>
        <v>1.9393385590055132</v>
      </c>
      <c r="AQ32">
        <f>VLOOKUP($AN32,$AN$24:$BB$27,4)</f>
        <v>7.5558940708270264</v>
      </c>
      <c r="AR32">
        <f>VLOOKUP($AN32,$AN$24:$BB$27,5)</f>
        <v>-12.377967971700301</v>
      </c>
      <c r="AS32">
        <f>VLOOKUP($AN32,$AN$24:$BB$27,6)</f>
        <v>10.595641811057854</v>
      </c>
      <c r="AT32">
        <f>VLOOKUP($AN32,$AN$24:$BB$27,7)</f>
        <v>-42.46121223718302</v>
      </c>
      <c r="AU32">
        <f>VLOOKUP($AN32,$AN$24:$BB$27,8)</f>
        <v>9.5075868466830986</v>
      </c>
      <c r="AV32">
        <f>VLOOKUP($AN32,$AN$24:$BB$27,9)</f>
        <v>-38.198737629659703</v>
      </c>
      <c r="AW32">
        <f>VLOOKUP($AN32,$AN$24:$BB$27,10)</f>
        <v>11.387451732988142</v>
      </c>
      <c r="AX32">
        <f>VLOOKUP($AN32,$AN$24:$BB$27,11)</f>
        <v>-56.224060473846791</v>
      </c>
      <c r="AY32">
        <f>VLOOKUP($AN32,$AN$24:$BB$27,12)</f>
        <v>8.5393017937295959</v>
      </c>
      <c r="AZ32">
        <f>VLOOKUP($AN32,$AN$24:$BB$27,13)</f>
        <v>-39.720772085800377</v>
      </c>
      <c r="BA32">
        <f>VLOOKUP($AN32,$AN$24:$BB$27,14)</f>
        <v>7.494722109104889</v>
      </c>
      <c r="BB32">
        <f>VLOOKUP($AN32,$AN$24:$BB$27,15)</f>
        <v>-33.788440170283586</v>
      </c>
    </row>
    <row r="33" spans="1:54" x14ac:dyDescent="0.25">
      <c r="B33" s="7">
        <v>500</v>
      </c>
      <c r="C33" s="7">
        <v>1800</v>
      </c>
      <c r="D33" s="7">
        <v>43</v>
      </c>
      <c r="E33" s="7">
        <v>47</v>
      </c>
      <c r="F33" s="7">
        <v>40</v>
      </c>
      <c r="G33" s="7">
        <v>36.5</v>
      </c>
      <c r="H33" s="7">
        <v>33</v>
      </c>
      <c r="I33" s="7">
        <v>30</v>
      </c>
      <c r="J33" s="7">
        <v>30</v>
      </c>
      <c r="K33" s="8">
        <f t="shared" si="47"/>
        <v>43.289229652860051</v>
      </c>
      <c r="L33" s="8">
        <f t="shared" si="48"/>
        <v>37.634408602150536</v>
      </c>
      <c r="N33" s="13">
        <f t="shared" si="51"/>
        <v>7.4955419438842563</v>
      </c>
      <c r="O33" s="14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D33" s="8">
        <f t="shared" ref="AD33:AD35" si="68">O$32*$N33+P$32</f>
        <v>51.551898846596245</v>
      </c>
      <c r="AE33" s="8">
        <f t="shared" ref="AE33:AE35" si="69">Q$32*$N33+R$32</f>
        <v>48.79521295346234</v>
      </c>
      <c r="AF33" s="8">
        <f t="shared" ref="AF33:AF35" si="70">S$32*$N33+T$32</f>
        <v>41.248011337041149</v>
      </c>
      <c r="AG33" s="8">
        <f t="shared" ref="AG33:AG35" si="71">U$32*$N33+V$32</f>
        <v>38.496277821293091</v>
      </c>
      <c r="AH33" s="8">
        <f t="shared" ref="AH33:AH35" si="72">W$32*$N33+X$32</f>
        <v>34.374502672047896</v>
      </c>
      <c r="AI33" s="8">
        <f t="shared" ref="AI33:AI35" si="73">Y$32*$N33+Z$32</f>
        <v>30.738473511750627</v>
      </c>
      <c r="AJ33" s="8">
        <f t="shared" ref="AJ33:AJ35" si="74">AA$32*$N33+AB$32</f>
        <v>28.818999742556919</v>
      </c>
      <c r="AK33" s="8">
        <f t="shared" si="49"/>
        <v>45.200264667686774</v>
      </c>
      <c r="AL33" s="8">
        <f t="shared" si="50"/>
        <v>39.564745111249827</v>
      </c>
      <c r="AN33">
        <f>INDEX(AN24:AN27,MATCH(AN30,AN24:AN27,1)+1)</f>
        <v>500</v>
      </c>
      <c r="AO33">
        <f>VLOOKUP($AN33,$AN$24:$BB$27,2)</f>
        <v>9.6488389002707606</v>
      </c>
      <c r="AP33">
        <f>VLOOKUP($AN33,$AN$24:$BB$27,3)</f>
        <v>-20.771377840165286</v>
      </c>
      <c r="AQ33">
        <f>VLOOKUP($AN33,$AN$24:$BB$27,4)</f>
        <v>9.716881329627471</v>
      </c>
      <c r="AR33">
        <f>VLOOKUP($AN33,$AN$24:$BB$27,5)</f>
        <v>-24.038078616506198</v>
      </c>
      <c r="AS33">
        <f>VLOOKUP($AN33,$AN$24:$BB$27,6)</f>
        <v>12.741506399909232</v>
      </c>
      <c r="AT33">
        <f>VLOOKUP($AN33,$AN$24:$BB$27,7)</f>
        <v>-54.256484311748196</v>
      </c>
      <c r="AU33">
        <f>VLOOKUP($AN33,$AN$24:$BB$27,8)</f>
        <v>8.9427680896692756</v>
      </c>
      <c r="AV33">
        <f>VLOOKUP($AN33,$AN$24:$BB$27,9)</f>
        <v>-28.534615489252644</v>
      </c>
      <c r="AW33">
        <f>VLOOKUP($AN33,$AN$24:$BB$27,10)</f>
        <v>8.9099487377481168</v>
      </c>
      <c r="AX33">
        <f>VLOOKUP($AN33,$AN$24:$BB$27,11)</f>
        <v>-32.410391809601705</v>
      </c>
      <c r="AY33">
        <f>VLOOKUP($AN33,$AN$24:$BB$27,12)</f>
        <v>7.7500658838223302</v>
      </c>
      <c r="AZ33">
        <f>VLOOKUP($AN33,$AN$24:$BB$27,13)</f>
        <v>-27.35247038830606</v>
      </c>
      <c r="BA33">
        <f>VLOOKUP($AN33,$AN$24:$BB$27,14)</f>
        <v>8.2026760643894328</v>
      </c>
      <c r="BB33">
        <f>VLOOKUP($AN33,$AN$24:$BB$27,15)</f>
        <v>-32.664502750169511</v>
      </c>
    </row>
    <row r="34" spans="1:54" x14ac:dyDescent="0.25">
      <c r="B34" s="7">
        <v>500</v>
      </c>
      <c r="C34" s="7">
        <v>2400</v>
      </c>
      <c r="D34" s="7">
        <v>56</v>
      </c>
      <c r="E34" s="7">
        <v>51</v>
      </c>
      <c r="F34" s="7">
        <v>44</v>
      </c>
      <c r="G34" s="7">
        <v>41</v>
      </c>
      <c r="H34" s="7">
        <v>35</v>
      </c>
      <c r="I34" s="7">
        <v>33</v>
      </c>
      <c r="J34" s="7">
        <v>30.5</v>
      </c>
      <c r="K34" s="8">
        <f t="shared" si="47"/>
        <v>47.731559155182801</v>
      </c>
      <c r="L34" s="8">
        <f t="shared" si="48"/>
        <v>41.935483870967737</v>
      </c>
      <c r="N34" s="13">
        <f t="shared" si="51"/>
        <v>7.7832240163360371</v>
      </c>
      <c r="O34" s="17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D34" s="8">
        <f t="shared" si="68"/>
        <v>54.32769681817949</v>
      </c>
      <c r="AE34" s="8">
        <f t="shared" si="69"/>
        <v>51.590585512137579</v>
      </c>
      <c r="AF34" s="8">
        <f t="shared" si="70"/>
        <v>44.913514304324664</v>
      </c>
      <c r="AG34" s="8">
        <f t="shared" si="71"/>
        <v>41.068951878784802</v>
      </c>
      <c r="AH34" s="8">
        <f t="shared" si="72"/>
        <v>36.937735190362403</v>
      </c>
      <c r="AI34" s="8">
        <f t="shared" si="73"/>
        <v>32.968028526846474</v>
      </c>
      <c r="AJ34" s="8">
        <f t="shared" si="74"/>
        <v>31.17876259241109</v>
      </c>
      <c r="AK34" s="8">
        <f t="shared" si="49"/>
        <v>48.076106520199751</v>
      </c>
      <c r="AL34" s="8">
        <f t="shared" si="50"/>
        <v>42.570522056061911</v>
      </c>
      <c r="AN34" s="24">
        <f>AN30</f>
        <v>200</v>
      </c>
      <c r="AO34" s="23">
        <f>IF($AN$30=100,AO32,IF($AN$30=750,AO32,FORECAST($AN$34,AO32:AO33,$AN$32:$AN$33)))</f>
        <v>6.378314534929153</v>
      </c>
      <c r="AP34" s="23">
        <f t="shared" ref="AP34:BB34" si="75">IF($AN$30=100,AP32,IF($AN$30=750,AP32,FORECAST($AN$34,AP32:AP33,$AN$32:$AN$33)))</f>
        <v>1.9393385590055114</v>
      </c>
      <c r="AQ34" s="23">
        <f t="shared" si="75"/>
        <v>7.5558940708270272</v>
      </c>
      <c r="AR34" s="23">
        <f t="shared" si="75"/>
        <v>-12.377967971700301</v>
      </c>
      <c r="AS34" s="23">
        <f t="shared" si="75"/>
        <v>10.595641811057854</v>
      </c>
      <c r="AT34" s="23">
        <f t="shared" si="75"/>
        <v>-42.46121223718302</v>
      </c>
      <c r="AU34" s="23">
        <f t="shared" si="75"/>
        <v>9.5075868466830986</v>
      </c>
      <c r="AV34" s="23">
        <f t="shared" si="75"/>
        <v>-38.198737629659703</v>
      </c>
      <c r="AW34" s="23">
        <f t="shared" si="75"/>
        <v>11.38745173298814</v>
      </c>
      <c r="AX34" s="23">
        <f t="shared" si="75"/>
        <v>-56.224060473846784</v>
      </c>
      <c r="AY34" s="23">
        <f t="shared" si="75"/>
        <v>8.5393017937295959</v>
      </c>
      <c r="AZ34" s="23">
        <f t="shared" si="75"/>
        <v>-39.720772085800377</v>
      </c>
      <c r="BA34" s="23">
        <f t="shared" si="75"/>
        <v>7.494722109104889</v>
      </c>
      <c r="BB34" s="23">
        <f t="shared" si="75"/>
        <v>-33.788440170283586</v>
      </c>
    </row>
    <row r="35" spans="1:54" x14ac:dyDescent="0.25">
      <c r="B35" s="7">
        <v>500</v>
      </c>
      <c r="C35" s="7">
        <v>3000</v>
      </c>
      <c r="D35" s="7">
        <v>59</v>
      </c>
      <c r="E35" s="7">
        <v>55</v>
      </c>
      <c r="F35" s="7">
        <v>49</v>
      </c>
      <c r="G35" s="7">
        <v>44</v>
      </c>
      <c r="H35" s="7">
        <v>41</v>
      </c>
      <c r="I35" s="7">
        <v>35</v>
      </c>
      <c r="J35" s="7">
        <v>33</v>
      </c>
      <c r="K35" s="8">
        <f t="shared" si="47"/>
        <v>51.714736720902479</v>
      </c>
      <c r="L35" s="8">
        <f t="shared" si="48"/>
        <v>46.236559139784944</v>
      </c>
      <c r="N35" s="13">
        <f t="shared" si="51"/>
        <v>8.0063675676502459</v>
      </c>
      <c r="O35" s="20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D35" s="8">
        <f t="shared" si="68"/>
        <v>56.4807729964446</v>
      </c>
      <c r="AE35" s="8">
        <f t="shared" si="69"/>
        <v>53.758844919729384</v>
      </c>
      <c r="AF35" s="8">
        <f t="shared" si="70"/>
        <v>47.756699291493121</v>
      </c>
      <c r="AG35" s="8">
        <f t="shared" si="71"/>
        <v>43.064472908892995</v>
      </c>
      <c r="AH35" s="8">
        <f t="shared" si="72"/>
        <v>38.925932793731064</v>
      </c>
      <c r="AI35" s="8">
        <f t="shared" si="73"/>
        <v>34.697405751081682</v>
      </c>
      <c r="AJ35" s="8">
        <f t="shared" si="74"/>
        <v>33.009136859699005</v>
      </c>
      <c r="AK35" s="8">
        <f t="shared" si="49"/>
        <v>50.337526178992185</v>
      </c>
      <c r="AL35" s="8">
        <f t="shared" si="50"/>
        <v>44.901983784655251</v>
      </c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</row>
    <row r="36" spans="1:54" x14ac:dyDescent="0.25">
      <c r="B36" s="7">
        <v>750</v>
      </c>
      <c r="C36" s="7">
        <v>1200</v>
      </c>
      <c r="D36" s="7">
        <v>53</v>
      </c>
      <c r="E36" s="7">
        <v>47</v>
      </c>
      <c r="F36" s="7">
        <v>39</v>
      </c>
      <c r="G36" s="7">
        <v>38</v>
      </c>
      <c r="H36" s="7">
        <v>35</v>
      </c>
      <c r="I36" s="7">
        <v>31</v>
      </c>
      <c r="J36" s="7">
        <v>30</v>
      </c>
      <c r="K36" s="8">
        <f t="shared" si="47"/>
        <v>44.541952100810924</v>
      </c>
      <c r="L36" s="8">
        <f t="shared" si="48"/>
        <v>38</v>
      </c>
      <c r="N36" s="13">
        <f t="shared" si="51"/>
        <v>7.0900768357760917</v>
      </c>
      <c r="O36" s="13">
        <f>INDEX(LINEST(D36:D39,$N36:$N39,1),1)</f>
        <v>10.10522495561808</v>
      </c>
      <c r="P36" s="13">
        <f>INDEX(LINEST(D36:D39,$N36:$N39,1),2)</f>
        <v>-18.987083449717716</v>
      </c>
      <c r="Q36" s="13">
        <f>INDEX(LINEST(E36:E39,$N36:$N39,1),1)</f>
        <v>12.669678510358205</v>
      </c>
      <c r="R36" s="13">
        <f>INDEX(LINEST(E36:E39,$N36:$N39,1),2)</f>
        <v>-43.46103749797588</v>
      </c>
      <c r="S36" s="13">
        <f>INDEX(LINEST(F36:F39,$N36:$N39,1),1)</f>
        <v>12.935678212904538</v>
      </c>
      <c r="T36" s="13">
        <f>INDEX(LINEST(F36:F39,$N36:$N39,1),2)</f>
        <v>-53.230986728353955</v>
      </c>
      <c r="U36" s="13">
        <f>INDEX(LINEST(G36:G39,$N36:$N39,1),1)</f>
        <v>10.717985734502131</v>
      </c>
      <c r="V36" s="13">
        <f>INDEX(LINEST(G36:G39,$N36:$N39,1),2)</f>
        <v>-38.640267840016463</v>
      </c>
      <c r="W36" s="13">
        <f>INDEX(LINEST(H36:H39,$N36:$N39,1),1)</f>
        <v>9.2264644741876936</v>
      </c>
      <c r="X36" s="13">
        <f>INDEX(LINEST(H36:H39,$N36:$N39,1),2)</f>
        <v>-30.563949829040865</v>
      </c>
      <c r="Y36" s="13">
        <f>INDEX(LINEST(I36:I39,$N36:$N39,1),1)</f>
        <v>8.8229981782480191</v>
      </c>
      <c r="Z36" s="13">
        <f>INDEX(LINEST(I36:I39,$N36:$N39,1),2)</f>
        <v>-31.75010642558864</v>
      </c>
      <c r="AA36" s="13">
        <f>INDEX(LINEST(J36:J39,$N36:$N39,1),1)</f>
        <v>7.5407714008779561</v>
      </c>
      <c r="AB36" s="13">
        <f>INDEX(LINEST(J36:J39,$N36:$N39,1),2)</f>
        <v>-23.513129401459551</v>
      </c>
      <c r="AD36" s="8">
        <f>O$36*$N36+P$36</f>
        <v>52.659737928416519</v>
      </c>
      <c r="AE36" s="8">
        <f>Q$36*$N36+R$36</f>
        <v>46.367956625044968</v>
      </c>
      <c r="AF36" s="8">
        <f>S$36*$N36+T$36</f>
        <v>38.483965724013984</v>
      </c>
      <c r="AG36" s="8">
        <f>U$36*$N36+V$36</f>
        <v>37.35107454235569</v>
      </c>
      <c r="AH36" s="8">
        <f>W$36*$N36+X$36</f>
        <v>34.852392215508345</v>
      </c>
      <c r="AI36" s="8">
        <f>Y$36*$N36+Z$36</f>
        <v>30.805628580102294</v>
      </c>
      <c r="AJ36" s="8">
        <f>AA$36*$N36+AB$36</f>
        <v>29.951519231788076</v>
      </c>
      <c r="AK36" s="8">
        <f t="shared" si="49"/>
        <v>44.0878840629263</v>
      </c>
      <c r="AL36" s="8">
        <f t="shared" si="50"/>
        <v>37.785608094096894</v>
      </c>
    </row>
    <row r="37" spans="1:54" x14ac:dyDescent="0.25">
      <c r="B37" s="7">
        <v>750</v>
      </c>
      <c r="C37" s="7">
        <v>1800</v>
      </c>
      <c r="D37" s="7">
        <v>56</v>
      </c>
      <c r="E37" s="7">
        <v>50</v>
      </c>
      <c r="F37" s="7">
        <v>43</v>
      </c>
      <c r="G37" s="7">
        <v>40</v>
      </c>
      <c r="H37" s="7">
        <v>38</v>
      </c>
      <c r="I37" s="7">
        <v>34</v>
      </c>
      <c r="J37" s="7">
        <v>33</v>
      </c>
      <c r="K37" s="8">
        <f t="shared" si="47"/>
        <v>47.493874471063258</v>
      </c>
      <c r="L37" s="8">
        <f t="shared" si="48"/>
        <v>40.886699507389167</v>
      </c>
      <c r="N37" s="13">
        <f t="shared" si="51"/>
        <v>7.4955419438842563</v>
      </c>
      <c r="O37" s="14"/>
      <c r="P37" s="15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D37" s="8">
        <f t="shared" ref="AD37:AD39" si="76">O$36*$N37+P$36</f>
        <v>56.757054057503524</v>
      </c>
      <c r="AE37" s="8">
        <f>Q$36*$N37+R$36</f>
        <v>51.505069191943051</v>
      </c>
      <c r="AF37" s="8">
        <f t="shared" ref="AF37:AF39" si="77">S$36*$N37+T$36</f>
        <v>43.728931889061741</v>
      </c>
      <c r="AG37" s="8">
        <f t="shared" ref="AG37:AG39" si="78">U$36*$N37+V$36</f>
        <v>41.696843786897361</v>
      </c>
      <c r="AH37" s="8">
        <f t="shared" ref="AH37:AH39" si="79">W$36*$N37+X$36</f>
        <v>38.593401630990996</v>
      </c>
      <c r="AI37" s="8">
        <f t="shared" ref="AI37:AI39" si="80">Y$36*$N37+Z$36</f>
        <v>34.383046490283775</v>
      </c>
      <c r="AJ37" s="8">
        <f t="shared" ref="AJ37:AJ39" si="81">AA$36*$N37+AB$36</f>
        <v>33.009038923064011</v>
      </c>
      <c r="AK37" s="8">
        <f t="shared" si="49"/>
        <v>48.55951625187663</v>
      </c>
      <c r="AL37" s="8">
        <f t="shared" si="50"/>
        <v>42.478569023594673</v>
      </c>
    </row>
    <row r="38" spans="1:54" x14ac:dyDescent="0.25">
      <c r="B38" s="7">
        <v>750</v>
      </c>
      <c r="C38" s="7">
        <v>2400</v>
      </c>
      <c r="D38" s="7">
        <v>60</v>
      </c>
      <c r="E38" s="7">
        <v>56</v>
      </c>
      <c r="F38" s="7">
        <v>47</v>
      </c>
      <c r="G38" s="7">
        <v>46</v>
      </c>
      <c r="H38" s="7">
        <v>42</v>
      </c>
      <c r="I38" s="7">
        <v>37</v>
      </c>
      <c r="J38" s="7">
        <v>35</v>
      </c>
      <c r="K38" s="8">
        <f t="shared" si="47"/>
        <v>52.379393149549628</v>
      </c>
      <c r="L38" s="8">
        <f t="shared" si="48"/>
        <v>47.311827956989248</v>
      </c>
      <c r="N38" s="13">
        <f t="shared" si="51"/>
        <v>7.7832240163360371</v>
      </c>
      <c r="O38" s="17"/>
      <c r="P38" s="18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D38" s="8">
        <f t="shared" si="76"/>
        <v>59.664146115327199</v>
      </c>
      <c r="AE38" s="8">
        <f>Q$36*$N38+R$36</f>
        <v>55.149908563100681</v>
      </c>
      <c r="AF38" s="8">
        <f t="shared" si="77"/>
        <v>47.450294605919467</v>
      </c>
      <c r="AG38" s="8">
        <f t="shared" si="78"/>
        <v>44.780216135507558</v>
      </c>
      <c r="AH38" s="8">
        <f t="shared" si="79"/>
        <v>41.247690052328039</v>
      </c>
      <c r="AI38" s="8">
        <f t="shared" si="80"/>
        <v>36.921264891440444</v>
      </c>
      <c r="AJ38" s="8">
        <f t="shared" si="81"/>
        <v>35.178383667553696</v>
      </c>
      <c r="AK38" s="8">
        <f t="shared" si="49"/>
        <v>51.786893088975738</v>
      </c>
      <c r="AL38" s="8">
        <f t="shared" si="50"/>
        <v>46.397751143119009</v>
      </c>
    </row>
    <row r="39" spans="1:54" x14ac:dyDescent="0.25">
      <c r="B39" s="7">
        <v>750</v>
      </c>
      <c r="C39" s="7">
        <v>3000</v>
      </c>
      <c r="D39" s="7">
        <v>62</v>
      </c>
      <c r="E39" s="7">
        <v>58</v>
      </c>
      <c r="F39" s="7">
        <v>51</v>
      </c>
      <c r="G39" s="7">
        <v>47</v>
      </c>
      <c r="H39" s="7">
        <v>43</v>
      </c>
      <c r="I39" s="7">
        <v>39</v>
      </c>
      <c r="J39" s="7">
        <v>37</v>
      </c>
      <c r="K39" s="8">
        <f t="shared" si="47"/>
        <v>54.418030076424799</v>
      </c>
      <c r="L39" s="8">
        <f t="shared" si="48"/>
        <v>49.462365591397848</v>
      </c>
      <c r="N39" s="13">
        <f t="shared" si="51"/>
        <v>8.0063675676502459</v>
      </c>
      <c r="O39" s="17"/>
      <c r="P39" s="18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D39" s="8">
        <f t="shared" si="76"/>
        <v>61.919061898752773</v>
      </c>
      <c r="AE39" s="8">
        <f>Q$36*$N39+R$36</f>
        <v>57.977065619911329</v>
      </c>
      <c r="AF39" s="8">
        <f t="shared" si="77"/>
        <v>50.336807781004836</v>
      </c>
      <c r="AG39" s="8">
        <f t="shared" si="78"/>
        <v>47.171865535239391</v>
      </c>
      <c r="AH39" s="8">
        <f t="shared" si="79"/>
        <v>43.306516101172662</v>
      </c>
      <c r="AI39" s="8">
        <f t="shared" si="80"/>
        <v>38.890060038173502</v>
      </c>
      <c r="AJ39" s="8">
        <f t="shared" si="81"/>
        <v>36.861058177594231</v>
      </c>
      <c r="AK39" s="8">
        <f t="shared" si="49"/>
        <v>54.320588149710659</v>
      </c>
      <c r="AL39" s="8">
        <f t="shared" si="50"/>
        <v>49.437704967646589</v>
      </c>
    </row>
    <row r="40" spans="1:54" x14ac:dyDescent="0.25">
      <c r="N40" s="4"/>
      <c r="O40" s="4"/>
      <c r="P40" s="4"/>
      <c r="AK40" s="2"/>
      <c r="AL40" s="2"/>
    </row>
    <row r="41" spans="1:54" x14ac:dyDescent="0.25">
      <c r="N41" s="4"/>
      <c r="O41" s="4"/>
      <c r="P41" s="4"/>
      <c r="AK41" s="2"/>
      <c r="AL41" s="2"/>
    </row>
    <row r="42" spans="1:54" x14ac:dyDescent="0.25">
      <c r="B42" s="1" t="s">
        <v>6</v>
      </c>
      <c r="C42" s="1" t="s">
        <v>7</v>
      </c>
      <c r="D42" s="1" t="s">
        <v>8</v>
      </c>
      <c r="E42" s="1" t="s">
        <v>9</v>
      </c>
      <c r="F42" s="1" t="s">
        <v>10</v>
      </c>
      <c r="G42" s="1" t="s">
        <v>11</v>
      </c>
      <c r="H42" s="1" t="s">
        <v>12</v>
      </c>
      <c r="I42" s="1" t="s">
        <v>13</v>
      </c>
    </row>
    <row r="43" spans="1:54" x14ac:dyDescent="0.25">
      <c r="A43" s="1" t="s">
        <v>5</v>
      </c>
      <c r="B43" s="1" t="s">
        <v>14</v>
      </c>
      <c r="C43" s="1">
        <v>-16.100000000000001</v>
      </c>
      <c r="D43" s="1">
        <v>-8.6</v>
      </c>
      <c r="E43" s="1">
        <v>-3.2</v>
      </c>
      <c r="F43" s="1">
        <v>0</v>
      </c>
      <c r="G43" s="1">
        <v>1.2</v>
      </c>
      <c r="H43" s="1">
        <v>1</v>
      </c>
      <c r="I43" s="1">
        <v>-1.1000000000000001</v>
      </c>
    </row>
    <row r="44" spans="1:54" x14ac:dyDescent="0.25">
      <c r="A44" s="1" t="s">
        <v>18</v>
      </c>
      <c r="B44" s="1" t="s">
        <v>23</v>
      </c>
      <c r="C44" s="1">
        <v>22</v>
      </c>
      <c r="D44" s="1">
        <v>12</v>
      </c>
      <c r="E44" s="1">
        <v>4.8</v>
      </c>
      <c r="F44" s="1">
        <v>0</v>
      </c>
      <c r="G44" s="1">
        <v>-3.5</v>
      </c>
      <c r="H44" s="1">
        <v>-6.1</v>
      </c>
      <c r="I44" s="1">
        <v>-8</v>
      </c>
    </row>
    <row r="45" spans="1:54" x14ac:dyDescent="0.25">
      <c r="B45" s="1" t="s">
        <v>24</v>
      </c>
      <c r="C45" s="1">
        <v>0.87</v>
      </c>
      <c r="D45" s="1">
        <v>0.93</v>
      </c>
      <c r="E45" s="1">
        <v>0.97399999999999998</v>
      </c>
      <c r="F45" s="1">
        <v>1</v>
      </c>
      <c r="G45" s="1">
        <v>1.0149999999999999</v>
      </c>
      <c r="H45" s="1">
        <v>1.0249999999999999</v>
      </c>
      <c r="I45" s="1">
        <v>1.03</v>
      </c>
    </row>
  </sheetData>
  <sheetProtection algorithmName="SHA-512" hashValue="BDFKv5/RndO0e0Y0Asy1gRBXEDCjk9lZPxNZtARbRGd3CAbfcC3Zi6M5L44+R183K9hE710Nmwr6He6qELAYdA==" saltValue="DP+3qloVwewVdLUSpRmq7Q==" spinCount="100000" sheet="1" objects="1" scenarios="1"/>
  <mergeCells count="36">
    <mergeCell ref="BA22:BB22"/>
    <mergeCell ref="W22:X22"/>
    <mergeCell ref="Y22:Z22"/>
    <mergeCell ref="AA22:AB22"/>
    <mergeCell ref="AD22:AJ22"/>
    <mergeCell ref="AK22:AL22"/>
    <mergeCell ref="AO22:AP22"/>
    <mergeCell ref="AQ22:AR22"/>
    <mergeCell ref="AS22:AT22"/>
    <mergeCell ref="AU22:AV22"/>
    <mergeCell ref="AW22:AX22"/>
    <mergeCell ref="AY22:AZ22"/>
    <mergeCell ref="D22:J22"/>
    <mergeCell ref="K22:L22"/>
    <mergeCell ref="O22:P22"/>
    <mergeCell ref="Q22:R22"/>
    <mergeCell ref="S22:T22"/>
    <mergeCell ref="U22:V22"/>
    <mergeCell ref="AQ2:AR2"/>
    <mergeCell ref="AS2:AT2"/>
    <mergeCell ref="AU2:AV2"/>
    <mergeCell ref="AW2:AX2"/>
    <mergeCell ref="U2:V2"/>
    <mergeCell ref="AY2:AZ2"/>
    <mergeCell ref="BA2:BB2"/>
    <mergeCell ref="W2:X2"/>
    <mergeCell ref="Y2:Z2"/>
    <mergeCell ref="AA2:AB2"/>
    <mergeCell ref="AD2:AJ2"/>
    <mergeCell ref="AK2:AL2"/>
    <mergeCell ref="AO2:AP2"/>
    <mergeCell ref="D2:J2"/>
    <mergeCell ref="K2:L2"/>
    <mergeCell ref="O2:P2"/>
    <mergeCell ref="Q2:R2"/>
    <mergeCell ref="S2:T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5"/>
  <sheetViews>
    <sheetView topLeftCell="V1" zoomScale="70" zoomScaleNormal="70" workbookViewId="0">
      <selection activeCell="AP15" sqref="AP15"/>
    </sheetView>
  </sheetViews>
  <sheetFormatPr defaultRowHeight="15" x14ac:dyDescent="0.25"/>
  <cols>
    <col min="1" max="10" width="9.140625" style="1"/>
    <col min="11" max="12" width="9.140625" style="2"/>
    <col min="14" max="19" width="9.140625" style="1"/>
    <col min="20" max="20" width="11.85546875" style="1" customWidth="1"/>
    <col min="21" max="21" width="9.140625" style="1"/>
    <col min="22" max="22" width="11.140625" style="1" customWidth="1"/>
    <col min="23" max="27" width="9.140625" style="1"/>
    <col min="28" max="28" width="11" style="1" customWidth="1"/>
    <col min="29" max="29" width="9.140625" customWidth="1"/>
    <col min="30" max="36" width="9.140625" style="2" customWidth="1"/>
    <col min="37" max="38" width="9.140625" customWidth="1"/>
    <col min="46" max="46" width="10.7109375" customWidth="1"/>
    <col min="48" max="48" width="10.7109375" customWidth="1"/>
    <col min="54" max="54" width="10" customWidth="1"/>
  </cols>
  <sheetData>
    <row r="1" spans="1:54" ht="23.25" x14ac:dyDescent="0.35">
      <c r="A1" s="6" t="s">
        <v>4</v>
      </c>
      <c r="O1" s="5" t="s">
        <v>28</v>
      </c>
      <c r="AD1" s="12" t="s">
        <v>29</v>
      </c>
    </row>
    <row r="2" spans="1:54" x14ac:dyDescent="0.25">
      <c r="B2" s="10"/>
      <c r="C2" s="10"/>
      <c r="D2" s="46" t="s">
        <v>3</v>
      </c>
      <c r="E2" s="46"/>
      <c r="F2" s="46"/>
      <c r="G2" s="46"/>
      <c r="H2" s="46"/>
      <c r="I2" s="46"/>
      <c r="J2" s="46"/>
      <c r="K2" s="37" t="s">
        <v>15</v>
      </c>
      <c r="L2" s="38"/>
      <c r="N2" s="7"/>
      <c r="O2" s="48" t="s">
        <v>7</v>
      </c>
      <c r="P2" s="48"/>
      <c r="Q2" s="48" t="s">
        <v>8</v>
      </c>
      <c r="R2" s="48"/>
      <c r="S2" s="48" t="s">
        <v>9</v>
      </c>
      <c r="T2" s="48"/>
      <c r="U2" s="48" t="s">
        <v>19</v>
      </c>
      <c r="V2" s="48"/>
      <c r="W2" s="48" t="s">
        <v>20</v>
      </c>
      <c r="X2" s="48"/>
      <c r="Y2" s="48" t="s">
        <v>21</v>
      </c>
      <c r="Z2" s="48"/>
      <c r="AA2" s="48" t="s">
        <v>22</v>
      </c>
      <c r="AB2" s="48"/>
      <c r="AD2" s="49" t="s">
        <v>32</v>
      </c>
      <c r="AE2" s="49"/>
      <c r="AF2" s="49"/>
      <c r="AG2" s="49"/>
      <c r="AH2" s="49"/>
      <c r="AI2" s="49"/>
      <c r="AJ2" s="49"/>
      <c r="AK2" s="37" t="s">
        <v>15</v>
      </c>
      <c r="AL2" s="38"/>
      <c r="AO2" s="48" t="s">
        <v>7</v>
      </c>
      <c r="AP2" s="48"/>
      <c r="AQ2" s="48" t="s">
        <v>8</v>
      </c>
      <c r="AR2" s="48"/>
      <c r="AS2" s="48" t="s">
        <v>9</v>
      </c>
      <c r="AT2" s="48"/>
      <c r="AU2" s="48" t="s">
        <v>19</v>
      </c>
      <c r="AV2" s="48"/>
      <c r="AW2" s="48" t="s">
        <v>20</v>
      </c>
      <c r="AX2" s="48"/>
      <c r="AY2" s="48" t="s">
        <v>21</v>
      </c>
      <c r="AZ2" s="48"/>
      <c r="BA2" s="48" t="s">
        <v>22</v>
      </c>
      <c r="BB2" s="48"/>
    </row>
    <row r="3" spans="1:54" x14ac:dyDescent="0.25">
      <c r="A3" s="1" t="s">
        <v>0</v>
      </c>
      <c r="B3" s="10" t="s">
        <v>2</v>
      </c>
      <c r="C3" s="10" t="s">
        <v>1</v>
      </c>
      <c r="D3" s="10">
        <v>125</v>
      </c>
      <c r="E3" s="10">
        <v>250</v>
      </c>
      <c r="F3" s="10">
        <v>500</v>
      </c>
      <c r="G3" s="10">
        <v>1000</v>
      </c>
      <c r="H3" s="10">
        <v>2000</v>
      </c>
      <c r="I3" s="10">
        <v>4000</v>
      </c>
      <c r="J3" s="10">
        <v>8000</v>
      </c>
      <c r="K3" s="11" t="s">
        <v>16</v>
      </c>
      <c r="L3" s="11" t="s">
        <v>17</v>
      </c>
      <c r="N3" s="7" t="s">
        <v>25</v>
      </c>
      <c r="O3" s="9" t="s">
        <v>26</v>
      </c>
      <c r="P3" s="9" t="s">
        <v>27</v>
      </c>
      <c r="Q3" s="9" t="s">
        <v>26</v>
      </c>
      <c r="R3" s="9" t="s">
        <v>27</v>
      </c>
      <c r="S3" s="9" t="s">
        <v>26</v>
      </c>
      <c r="T3" s="9" t="s">
        <v>27</v>
      </c>
      <c r="U3" s="9" t="s">
        <v>26</v>
      </c>
      <c r="V3" s="9" t="s">
        <v>27</v>
      </c>
      <c r="W3" s="9" t="s">
        <v>26</v>
      </c>
      <c r="X3" s="9" t="s">
        <v>27</v>
      </c>
      <c r="Y3" s="9" t="s">
        <v>26</v>
      </c>
      <c r="Z3" s="9" t="s">
        <v>27</v>
      </c>
      <c r="AA3" s="9" t="s">
        <v>26</v>
      </c>
      <c r="AB3" s="9" t="s">
        <v>27</v>
      </c>
      <c r="AD3" s="11">
        <v>125</v>
      </c>
      <c r="AE3" s="11">
        <v>250</v>
      </c>
      <c r="AF3" s="11">
        <v>500</v>
      </c>
      <c r="AG3" s="11">
        <v>1000</v>
      </c>
      <c r="AH3" s="11">
        <v>2000</v>
      </c>
      <c r="AI3" s="11">
        <v>4000</v>
      </c>
      <c r="AJ3" s="11">
        <v>8000</v>
      </c>
      <c r="AK3" s="11" t="s">
        <v>16</v>
      </c>
      <c r="AL3" s="11" t="s">
        <v>17</v>
      </c>
      <c r="AO3" s="9" t="s">
        <v>26</v>
      </c>
      <c r="AP3" s="9" t="s">
        <v>27</v>
      </c>
      <c r="AQ3" s="9" t="s">
        <v>26</v>
      </c>
      <c r="AR3" s="9" t="s">
        <v>27</v>
      </c>
      <c r="AS3" s="9" t="s">
        <v>26</v>
      </c>
      <c r="AT3" s="9" t="s">
        <v>27</v>
      </c>
      <c r="AU3" s="9" t="s">
        <v>26</v>
      </c>
      <c r="AV3" s="9" t="s">
        <v>27</v>
      </c>
      <c r="AW3" s="9" t="s">
        <v>26</v>
      </c>
      <c r="AX3" s="9" t="s">
        <v>27</v>
      </c>
      <c r="AY3" s="9" t="s">
        <v>26</v>
      </c>
      <c r="AZ3" s="9" t="s">
        <v>27</v>
      </c>
      <c r="BA3" s="9" t="s">
        <v>26</v>
      </c>
      <c r="BB3" s="9" t="s">
        <v>27</v>
      </c>
    </row>
    <row r="4" spans="1:54" x14ac:dyDescent="0.25">
      <c r="A4" s="1">
        <v>355</v>
      </c>
      <c r="B4" s="7">
        <v>100</v>
      </c>
      <c r="C4" s="7">
        <v>1500</v>
      </c>
      <c r="D4" s="7">
        <v>45</v>
      </c>
      <c r="E4" s="7">
        <v>38</v>
      </c>
      <c r="F4" s="7">
        <v>29</v>
      </c>
      <c r="G4" s="7">
        <v>24</v>
      </c>
      <c r="H4" s="7">
        <v>19</v>
      </c>
      <c r="I4" s="7">
        <v>17</v>
      </c>
      <c r="J4" s="7">
        <v>15</v>
      </c>
      <c r="K4" s="8">
        <f t="shared" ref="K4:K16" si="0">10*LOG10(IF(D4="",0,POWER(10,((D4+$C$43)/10))) +IF(E4="",0,POWER(10,((E4+$D$43)/10))) +IF(F4="",0,POWER(10,((F4+$E$43)/10))) +IF(G4="",0,POWER(10,((G4+$F$43)/10))) +IF(H4="",0,POWER(10,((H4+$G$43)/10))) +IF(I4="",0,POWER(10,((I4+$H$43)/10))) +IF(J4="",0,POWER(10,((J4+$I$43)/10))))</f>
        <v>33.928629775271041</v>
      </c>
      <c r="L4" s="8">
        <f t="shared" ref="L4:L16" si="1">MAX((D4-$C$44)/$C$45,(E4-$D$44)/$D$45,(F4-$E$44)/$E$45,(G4-$F$44)/$F$45,(H4-$G$44)/$G$45,(I4-$H$44)/$H$45,(J4-$I$44)/$I$45)</f>
        <v>27.956989247311828</v>
      </c>
      <c r="N4" s="13">
        <f>LN(C4)</f>
        <v>7.3132203870903014</v>
      </c>
      <c r="O4" s="13">
        <f>INDEX(LINEST(D4:D7,$N4:$N7,1),1)</f>
        <v>10.961776588207284</v>
      </c>
      <c r="P4" s="13">
        <f>INDEX(LINEST(D4:D7,$N4:$N7,1),2)</f>
        <v>-34.833118081792463</v>
      </c>
      <c r="Q4" s="13">
        <f>INDEX(LINEST(E4:E7,$N4:$N7,1),1)</f>
        <v>9.7654535540808656</v>
      </c>
      <c r="R4" s="13">
        <f>INDEX(LINEST(E4:E7,$N4:$N7,1),2)</f>
        <v>-34.829226152734549</v>
      </c>
      <c r="S4" s="13">
        <f>INDEX(LINEST(F4:F7,$N4:$N7,1),1)</f>
        <v>7.3542691199374488</v>
      </c>
      <c r="T4" s="13">
        <f>INDEX(LINEST(F4:F7,$N4:$N7,1),2)</f>
        <v>-25.674168840092257</v>
      </c>
      <c r="U4" s="13">
        <f>INDEX(LINEST(G4:G7,$N4:$N7,1),1)</f>
        <v>8.3965395287474998</v>
      </c>
      <c r="V4" s="13">
        <f>INDEX(LINEST(G4:G7,$N4:$N7,1),2)</f>
        <v>-38.454227857278227</v>
      </c>
      <c r="W4" s="13">
        <f>INDEX(LINEST(H4:H7,$N4:$N7,1),1)</f>
        <v>8.6358041355727817</v>
      </c>
      <c r="X4" s="13">
        <f>INDEX(LINEST(H4:H7,$N4:$N7,1),2)</f>
        <v>-44.85500624308979</v>
      </c>
      <c r="Y4" s="13">
        <f>INDEX(LINEST(I4:I7,$N4:$N7,1),1)</f>
        <v>5.1979341824293419</v>
      </c>
      <c r="Z4" s="13">
        <f>INDEX(LINEST(I4:I7,$N4:$N7,1),2)</f>
        <v>-20.918700208855256</v>
      </c>
      <c r="AA4" s="13">
        <f>INDEX(LINEST(J4:J7,$N4:$N7,1),1)</f>
        <v>6.1216558019213076</v>
      </c>
      <c r="AB4" s="13">
        <f>INDEX(LINEST(J4:J7,$N4:$N7,1),2)</f>
        <v>-29.506977742394994</v>
      </c>
      <c r="AD4" s="8">
        <f>O$4*$N4+P$4</f>
        <v>45.33276994181422</v>
      </c>
      <c r="AE4" s="8">
        <f>Q$4*$N4+R$4</f>
        <v>36.587687868153083</v>
      </c>
      <c r="AF4" s="8">
        <f>S$4*$N4+T$4</f>
        <v>28.109222019982944</v>
      </c>
      <c r="AG4" s="8">
        <f>U$4*$N4+V$4</f>
        <v>22.951516205367582</v>
      </c>
      <c r="AH4" s="8">
        <f>W$4*$N4+X$4</f>
        <v>18.300532620099816</v>
      </c>
      <c r="AI4" s="8">
        <f>Y$4*$N4+Z$4</f>
        <v>17.094938024840566</v>
      </c>
      <c r="AJ4" s="8">
        <f>AA$4*$N4+AB$4</f>
        <v>15.262040270965542</v>
      </c>
      <c r="AK4" s="8">
        <f t="shared" ref="AK4:AK19" si="2">10*LOG10(IF(AD4="",0,POWER(10,((AD4+$C$43)/10))) +IF(AE4="",0,POWER(10,((AE4+$D$43)/10))) +IF(AF4="",0,POWER(10,((AF4+$E$43)/10))) +IF(AG4="",0,POWER(10,((AG4+$F$43)/10))) +IF(AH4="",0,POWER(10,((AH4+$G$43)/10))) +IF(AI4="",0,POWER(10,((AI4+$H$43)/10))) +IF(AJ4="",0,POWER(10,((AJ4+$I$43)/10))))</f>
        <v>33.33232064086036</v>
      </c>
      <c r="AL4" s="8">
        <f t="shared" ref="AL4:AL19" si="3">MAX((AD4-$C$44)/$C$45,(AE4-$D$44)/$D$45,(AF4-$E$44)/$E$45,(AG4-$F$44)/$F$45,(AH4-$G$44)/$G$45,(AI4-$H$44)/$H$45,(AJ4-$I$44)/$I$45)</f>
        <v>26.819275795188759</v>
      </c>
      <c r="AN4">
        <f>B4</f>
        <v>100</v>
      </c>
      <c r="AO4" s="4">
        <f>INDEX(LINEST(AD4:AD7,$N4:$N7,1),1)</f>
        <v>10.961776588207277</v>
      </c>
      <c r="AP4" s="4">
        <f>INDEX(LINEST(AD4:AD7,$N4:$N7,1),2)</f>
        <v>-34.833118081792406</v>
      </c>
      <c r="AQ4" s="4">
        <f>INDEX(LINEST(AE4:AE7,$N4:$N7,1),1)</f>
        <v>9.7654535540808602</v>
      </c>
      <c r="AR4" s="4">
        <f>INDEX(LINEST(AE4:AE7,$N4:$N7,1),2)</f>
        <v>-34.829226152734506</v>
      </c>
      <c r="AS4" s="4">
        <f>INDEX(LINEST(AF4:AF7,$N4:$N7,1),1)</f>
        <v>7.354269119937447</v>
      </c>
      <c r="AT4" s="4">
        <f>INDEX(LINEST(AF4:AF7,$N4:$N7,1),2)</f>
        <v>-25.674168840092243</v>
      </c>
      <c r="AU4" s="4">
        <f>INDEX(LINEST(AG4:AG7,$N4:$N7,1),1)</f>
        <v>8.3965395287474998</v>
      </c>
      <c r="AV4" s="4">
        <f>INDEX(LINEST(AG4:AG7,$N4:$N7,1),2)</f>
        <v>-38.454227857278234</v>
      </c>
      <c r="AW4" s="4">
        <f>INDEX(LINEST(AH4:AH7,$N4:$N7,1),1)</f>
        <v>8.6358041355727782</v>
      </c>
      <c r="AX4" s="4">
        <f>INDEX(LINEST(AH4:AH7,$N4:$N7,1),2)</f>
        <v>-44.855006243089761</v>
      </c>
      <c r="AY4" s="4">
        <f>INDEX(LINEST(AI4:AI7,$N4:$N7,1),1)</f>
        <v>5.1979341824293437</v>
      </c>
      <c r="AZ4" s="4">
        <f>INDEX(LINEST(AI4:AI7,$N4:$N7,1),2)</f>
        <v>-20.918700208855274</v>
      </c>
      <c r="BA4" s="4">
        <f>INDEX(LINEST(AJ4:AJ7,$N4:$N7,1),1)</f>
        <v>6.1216558019213085</v>
      </c>
      <c r="BB4" s="4">
        <f>INDEX(LINEST(AJ4:AJ7,$N4:$N7,1),2)</f>
        <v>-29.506977742395001</v>
      </c>
    </row>
    <row r="5" spans="1:54" x14ac:dyDescent="0.25">
      <c r="B5" s="7">
        <v>100</v>
      </c>
      <c r="C5" s="7">
        <v>2600</v>
      </c>
      <c r="D5" s="7">
        <v>52</v>
      </c>
      <c r="E5" s="7">
        <v>40</v>
      </c>
      <c r="F5" s="7">
        <v>31</v>
      </c>
      <c r="G5" s="7">
        <v>26</v>
      </c>
      <c r="H5" s="7">
        <v>22</v>
      </c>
      <c r="I5" s="7">
        <v>20</v>
      </c>
      <c r="J5" s="7">
        <v>19</v>
      </c>
      <c r="K5" s="8">
        <f t="shared" si="0"/>
        <v>38.239945572384691</v>
      </c>
      <c r="L5" s="8">
        <f t="shared" si="1"/>
        <v>34.482758620689658</v>
      </c>
      <c r="N5" s="13">
        <f t="shared" ref="N5:N16" si="4">LN(C5)</f>
        <v>7.8632667240095735</v>
      </c>
      <c r="O5" s="14"/>
      <c r="P5" s="15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D5" s="8">
        <f t="shared" ref="AD5:AD7" si="5">O$4*$N5+P$4</f>
        <v>51.362255000285074</v>
      </c>
      <c r="AE5" s="8">
        <f t="shared" ref="AE5:AE7" si="6">Q$4*$N5+R$4</f>
        <v>41.959139823930542</v>
      </c>
      <c r="AF5" s="8">
        <f t="shared" ref="AF5:AF7" si="7">S$4*$N5+T$4</f>
        <v>32.154410810123053</v>
      </c>
      <c r="AG5" s="8">
        <f t="shared" ref="AG5:AG7" si="8">U$4*$N5+V$4</f>
        <v>27.570002015953008</v>
      </c>
      <c r="AH5" s="8">
        <f t="shared" ref="AH5:AH7" si="9">W$4*$N5+X$4</f>
        <v>23.050625051223918</v>
      </c>
      <c r="AI5" s="8">
        <f t="shared" ref="AI5:AI7" si="10">Y$4*$N5+Z$4</f>
        <v>19.954042681433293</v>
      </c>
      <c r="AJ5" s="8">
        <f t="shared" ref="AJ5:AJ7" si="11">AA$4*$N5+AB$4</f>
        <v>18.629234620692962</v>
      </c>
      <c r="AK5" s="8">
        <f t="shared" si="2"/>
        <v>38.651750215850292</v>
      </c>
      <c r="AL5" s="8">
        <f t="shared" si="3"/>
        <v>33.749718391132269</v>
      </c>
      <c r="AN5">
        <f>B8</f>
        <v>200</v>
      </c>
      <c r="AO5" s="3">
        <f>O8</f>
        <v>9.9195061793972368</v>
      </c>
      <c r="AP5" s="3">
        <f t="shared" ref="AP5:BB5" si="12">P8</f>
        <v>-24.053059064606529</v>
      </c>
      <c r="AQ5" s="3">
        <f t="shared" si="12"/>
        <v>9.4388099375575472</v>
      </c>
      <c r="AR5" s="3">
        <f t="shared" si="12"/>
        <v>-28.234286874464161</v>
      </c>
      <c r="AS5" s="3">
        <f t="shared" si="12"/>
        <v>6.7290865019298076</v>
      </c>
      <c r="AT5" s="3">
        <f t="shared" si="12"/>
        <v>-18.082560434187194</v>
      </c>
      <c r="AU5" s="3">
        <f t="shared" si="12"/>
        <v>8.7543529248908634</v>
      </c>
      <c r="AV5" s="3">
        <f t="shared" si="12"/>
        <v>-39.046787726735985</v>
      </c>
      <c r="AW5" s="3">
        <f t="shared" si="12"/>
        <v>9.6780745443828309</v>
      </c>
      <c r="AX5" s="3">
        <f t="shared" si="12"/>
        <v>-48.635065260275752</v>
      </c>
      <c r="AY5" s="3">
        <f t="shared" si="12"/>
        <v>6.9090767140960496</v>
      </c>
      <c r="AZ5" s="3">
        <f t="shared" si="12"/>
        <v>-28.887448078175673</v>
      </c>
      <c r="BA5" s="3">
        <f t="shared" si="12"/>
        <v>8.0720629404133017</v>
      </c>
      <c r="BB5" s="3">
        <f t="shared" si="12"/>
        <v>-38.87650399752701</v>
      </c>
    </row>
    <row r="6" spans="1:54" x14ac:dyDescent="0.25">
      <c r="B6" s="7">
        <v>100</v>
      </c>
      <c r="C6" s="7">
        <v>3600</v>
      </c>
      <c r="D6" s="7">
        <v>55</v>
      </c>
      <c r="E6" s="7">
        <v>43</v>
      </c>
      <c r="F6" s="7">
        <v>33</v>
      </c>
      <c r="G6" s="7">
        <v>29</v>
      </c>
      <c r="H6" s="7">
        <v>25</v>
      </c>
      <c r="I6" s="7">
        <v>22</v>
      </c>
      <c r="J6" s="7">
        <v>21</v>
      </c>
      <c r="K6" s="8">
        <f t="shared" si="0"/>
        <v>41.132793775809695</v>
      </c>
      <c r="L6" s="8">
        <f t="shared" si="1"/>
        <v>37.931034482758619</v>
      </c>
      <c r="N6" s="13">
        <f t="shared" si="4"/>
        <v>8.1886891244442008</v>
      </c>
      <c r="O6" s="17"/>
      <c r="P6" s="18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D6" s="8">
        <f t="shared" si="5"/>
        <v>54.929462650647579</v>
      </c>
      <c r="AE6" s="8">
        <f t="shared" si="6"/>
        <v>45.137037160832406</v>
      </c>
      <c r="AF6" s="8">
        <f t="shared" si="7"/>
        <v>34.547654720575352</v>
      </c>
      <c r="AG6" s="8">
        <f t="shared" si="8"/>
        <v>30.302424064742254</v>
      </c>
      <c r="AH6" s="8">
        <f t="shared" si="9"/>
        <v>25.860909162705298</v>
      </c>
      <c r="AI6" s="8">
        <f t="shared" si="10"/>
        <v>21.645566900380658</v>
      </c>
      <c r="AJ6" s="8">
        <f t="shared" si="11"/>
        <v>20.621358546388763</v>
      </c>
      <c r="AK6" s="8">
        <f t="shared" si="2"/>
        <v>41.863965609046758</v>
      </c>
      <c r="AL6" s="8">
        <f t="shared" si="3"/>
        <v>37.849957069709859</v>
      </c>
      <c r="AN6">
        <f>B12</f>
        <v>500</v>
      </c>
      <c r="AO6" s="3">
        <f>O12</f>
        <v>9.3224281764285877</v>
      </c>
      <c r="AP6" s="3">
        <f t="shared" ref="AP6:BB6" si="13">P12</f>
        <v>-13.059720809337165</v>
      </c>
      <c r="AQ6" s="3">
        <f t="shared" si="13"/>
        <v>10.243982767731435</v>
      </c>
      <c r="AR6" s="3">
        <f t="shared" si="13"/>
        <v>-27.630782924357732</v>
      </c>
      <c r="AS6" s="3">
        <f t="shared" si="13"/>
        <v>12.655167201874848</v>
      </c>
      <c r="AT6" s="3">
        <f t="shared" si="13"/>
        <v>-57.785840237000002</v>
      </c>
      <c r="AU6" s="3">
        <f t="shared" si="13"/>
        <v>10.362531557049516</v>
      </c>
      <c r="AV6" s="3">
        <f t="shared" si="13"/>
        <v>-45.822564408003927</v>
      </c>
      <c r="AW6" s="3">
        <f t="shared" si="13"/>
        <v>9.1995453307322652</v>
      </c>
      <c r="AX6" s="3">
        <f t="shared" si="13"/>
        <v>-39.833508488652598</v>
      </c>
      <c r="AY6" s="3">
        <f t="shared" si="13"/>
        <v>5.9531018008894749</v>
      </c>
      <c r="AZ6" s="3">
        <f t="shared" si="13"/>
        <v>-15.792942244188936</v>
      </c>
      <c r="BA6" s="3">
        <f t="shared" si="13"/>
        <v>7.7235187272152253</v>
      </c>
      <c r="BB6" s="3">
        <f t="shared" si="13"/>
        <v>-30.857580855332465</v>
      </c>
    </row>
    <row r="7" spans="1:54" x14ac:dyDescent="0.25">
      <c r="B7" s="7">
        <v>100</v>
      </c>
      <c r="C7" s="7">
        <v>4500</v>
      </c>
      <c r="D7" s="7">
        <v>57</v>
      </c>
      <c r="E7" s="7">
        <v>50</v>
      </c>
      <c r="F7" s="7">
        <v>38</v>
      </c>
      <c r="G7" s="7">
        <v>34</v>
      </c>
      <c r="H7" s="7">
        <v>29</v>
      </c>
      <c r="I7" s="7">
        <v>22.5</v>
      </c>
      <c r="J7" s="7">
        <v>21.5</v>
      </c>
      <c r="K7" s="8">
        <f t="shared" si="0"/>
        <v>45.187641396953481</v>
      </c>
      <c r="L7" s="8">
        <f t="shared" si="1"/>
        <v>40.86021505376344</v>
      </c>
      <c r="N7" s="13">
        <f t="shared" si="4"/>
        <v>8.4118326757584114</v>
      </c>
      <c r="O7" s="20"/>
      <c r="P7" s="21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D7" s="8">
        <f t="shared" si="5"/>
        <v>57.375512407253126</v>
      </c>
      <c r="AE7" s="8">
        <f t="shared" si="6"/>
        <v>47.316135147083983</v>
      </c>
      <c r="AF7" s="8">
        <f t="shared" si="7"/>
        <v>36.188712449318629</v>
      </c>
      <c r="AG7" s="8">
        <f t="shared" si="8"/>
        <v>32.176057713937126</v>
      </c>
      <c r="AH7" s="8">
        <f t="shared" si="9"/>
        <v>27.787933165970955</v>
      </c>
      <c r="AI7" s="8">
        <f t="shared" si="10"/>
        <v>22.805452393345469</v>
      </c>
      <c r="AJ7" s="8">
        <f t="shared" si="11"/>
        <v>21.987366561952726</v>
      </c>
      <c r="AK7" s="8">
        <f t="shared" si="2"/>
        <v>44.090873982630171</v>
      </c>
      <c r="AL7" s="8">
        <f t="shared" si="3"/>
        <v>40.661508514084055</v>
      </c>
      <c r="AN7">
        <f>B16</f>
        <v>750</v>
      </c>
      <c r="AO7" s="3">
        <f>O16</f>
        <v>7.7142495442699337</v>
      </c>
      <c r="AP7" s="3">
        <f t="shared" ref="AP7:BB7" si="14">P16</f>
        <v>1.7160558719307915</v>
      </c>
      <c r="AQ7" s="3">
        <f t="shared" si="14"/>
        <v>8.9936175317161489</v>
      </c>
      <c r="AR7" s="3">
        <f t="shared" si="14"/>
        <v>-15.447566112547591</v>
      </c>
      <c r="AS7" s="3">
        <f t="shared" si="14"/>
        <v>13.818153428192099</v>
      </c>
      <c r="AT7" s="3">
        <f t="shared" si="14"/>
        <v>-63.774896156351346</v>
      </c>
      <c r="AU7" s="3">
        <f t="shared" si="14"/>
        <v>10.243982767731435</v>
      </c>
      <c r="AV7" s="3">
        <f t="shared" si="14"/>
        <v>-42.630782924357732</v>
      </c>
      <c r="AW7" s="3">
        <f t="shared" si="14"/>
        <v>8.6784101263272397</v>
      </c>
      <c r="AX7" s="3">
        <f t="shared" si="14"/>
        <v>-33.443478980059609</v>
      </c>
      <c r="AY7" s="3">
        <f t="shared" si="14"/>
        <v>5.5515988998970922</v>
      </c>
      <c r="AZ7" s="3">
        <f t="shared" si="14"/>
        <v>-11.10330192850175</v>
      </c>
      <c r="BA7" s="3">
        <f t="shared" si="14"/>
        <v>6.9205129252304598</v>
      </c>
      <c r="BB7" s="3">
        <f t="shared" si="14"/>
        <v>-21.478300223958094</v>
      </c>
    </row>
    <row r="8" spans="1:54" x14ac:dyDescent="0.25">
      <c r="B8" s="7">
        <v>200</v>
      </c>
      <c r="C8" s="7">
        <v>1500</v>
      </c>
      <c r="D8" s="7">
        <v>48</v>
      </c>
      <c r="E8" s="7">
        <v>42</v>
      </c>
      <c r="F8" s="7">
        <v>32</v>
      </c>
      <c r="G8" s="7">
        <v>26</v>
      </c>
      <c r="H8" s="7">
        <v>23</v>
      </c>
      <c r="I8" s="7">
        <v>22</v>
      </c>
      <c r="J8" s="7">
        <v>20</v>
      </c>
      <c r="K8" s="8">
        <f t="shared" si="0"/>
        <v>37.350749340395545</v>
      </c>
      <c r="L8" s="8">
        <f t="shared" si="1"/>
        <v>32.258064516129032</v>
      </c>
      <c r="N8" s="13">
        <f t="shared" si="4"/>
        <v>7.3132203870903014</v>
      </c>
      <c r="O8" s="13">
        <f>INDEX(LINEST(D8:D11,$N8:$N11,1),1)</f>
        <v>9.9195061793972368</v>
      </c>
      <c r="P8" s="13">
        <f>INDEX(LINEST(D8:D11,$N8:$N11,1),2)</f>
        <v>-24.053059064606529</v>
      </c>
      <c r="Q8" s="13">
        <f>INDEX(LINEST(E8:E11,$N8:$N11,1),1)</f>
        <v>9.4388099375575472</v>
      </c>
      <c r="R8" s="13">
        <f>INDEX(LINEST(E8:E11,$N8:$N11,1),2)</f>
        <v>-28.234286874464161</v>
      </c>
      <c r="S8" s="13">
        <f>INDEX(LINEST(F8:F11,$N8:$N11,1),1)</f>
        <v>6.7290865019298076</v>
      </c>
      <c r="T8" s="13">
        <f>INDEX(LINEST(F8:F11,$N8:$N11,1),2)</f>
        <v>-18.082560434187194</v>
      </c>
      <c r="U8" s="13">
        <f>INDEX(LINEST(G8:G11,$N8:$N11,1),1)</f>
        <v>8.7543529248908634</v>
      </c>
      <c r="V8" s="13">
        <f>INDEX(LINEST(G8:G11,$N8:$N11,1),2)</f>
        <v>-39.046787726735985</v>
      </c>
      <c r="W8" s="13">
        <f>INDEX(LINEST(H8:H11,$N8:$N11,1),1)</f>
        <v>9.6780745443828309</v>
      </c>
      <c r="X8" s="13">
        <f>INDEX(LINEST(H8:H11,$N8:$N11,1),2)</f>
        <v>-48.635065260275752</v>
      </c>
      <c r="Y8" s="13">
        <f>INDEX(LINEST(I8:I11,$N8:$N11,1),1)</f>
        <v>6.9090767140960496</v>
      </c>
      <c r="Z8" s="13">
        <f>INDEX(LINEST(I8:I11,$N8:$N11,1),2)</f>
        <v>-28.887448078175673</v>
      </c>
      <c r="AA8" s="13">
        <f>INDEX(LINEST(J8:J11,$N8:$N11,1),1)</f>
        <v>8.0720629404133017</v>
      </c>
      <c r="AB8" s="13">
        <f>INDEX(LINEST(J8:J11,$N8:$N11,1),2)</f>
        <v>-38.87650399752701</v>
      </c>
      <c r="AD8" s="8">
        <f>O$8*$N8+P$8</f>
        <v>48.490475756429561</v>
      </c>
      <c r="AE8" s="8">
        <f>Q$8*$N8+R$8</f>
        <v>40.793810390752228</v>
      </c>
      <c r="AF8" s="8">
        <f>S$8*$N8+T$8</f>
        <v>31.128732158220039</v>
      </c>
      <c r="AG8" s="8">
        <f>U$8*$N8+V$8</f>
        <v>24.975724559359492</v>
      </c>
      <c r="AH8" s="8">
        <f>W$8*$N8+X$8</f>
        <v>22.142826805484447</v>
      </c>
      <c r="AI8" s="8">
        <f>Y$8*$N8+Z$8</f>
        <v>21.640152603322427</v>
      </c>
      <c r="AJ8" s="8">
        <f>AA$8*$N8+AB$8</f>
        <v>20.156271264179637</v>
      </c>
      <c r="AK8" s="8">
        <f t="shared" si="2"/>
        <v>36.818211878820236</v>
      </c>
      <c r="AL8" s="8">
        <f t="shared" si="3"/>
        <v>30.96108644166906</v>
      </c>
    </row>
    <row r="9" spans="1:54" x14ac:dyDescent="0.25">
      <c r="B9" s="7">
        <v>200</v>
      </c>
      <c r="C9" s="7">
        <v>2600</v>
      </c>
      <c r="D9" s="7">
        <v>55</v>
      </c>
      <c r="E9" s="7">
        <v>44</v>
      </c>
      <c r="F9" s="7">
        <v>33.5</v>
      </c>
      <c r="G9" s="7">
        <v>28</v>
      </c>
      <c r="H9" s="7">
        <v>26</v>
      </c>
      <c r="I9" s="7">
        <v>25</v>
      </c>
      <c r="J9" s="7">
        <v>25</v>
      </c>
      <c r="K9" s="8">
        <f t="shared" si="0"/>
        <v>41.492407295996088</v>
      </c>
      <c r="L9" s="8">
        <f t="shared" si="1"/>
        <v>37.931034482758619</v>
      </c>
      <c r="N9" s="13">
        <f t="shared" si="4"/>
        <v>7.8632667240095735</v>
      </c>
      <c r="O9" s="14"/>
      <c r="P9" s="15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D9" s="8">
        <f t="shared" ref="AD9:AD11" si="15">O$8*$N9+P$8</f>
        <v>53.946663794455105</v>
      </c>
      <c r="AE9" s="8">
        <f t="shared" ref="AE9:AE11" si="16">Q$8*$N9+R$8</f>
        <v>45.985593221782977</v>
      </c>
      <c r="AF9" s="8">
        <f t="shared" ref="AF9:AF11" si="17">S$8*$N9+T$8</f>
        <v>34.830041539419447</v>
      </c>
      <c r="AG9" s="8">
        <f t="shared" ref="AG9:AG11" si="18">U$8*$N9+V$8</f>
        <v>29.791024317794225</v>
      </c>
      <c r="AH9" s="8">
        <f t="shared" ref="AH9:AH11" si="19">W$8*$N9+X$8</f>
        <v>27.466216257053873</v>
      </c>
      <c r="AI9" s="8">
        <f t="shared" ref="AI9:AI11" si="20">Y$8*$N9+Z$8</f>
        <v>25.440464941405203</v>
      </c>
      <c r="AJ9" s="8">
        <f t="shared" ref="AJ9:AJ11" si="21">AA$8*$N9+AB$8</f>
        <v>24.596279915935781</v>
      </c>
      <c r="AK9" s="8">
        <f t="shared" si="2"/>
        <v>41.868501442083144</v>
      </c>
      <c r="AL9" s="8">
        <f t="shared" si="3"/>
        <v>36.720303212017363</v>
      </c>
      <c r="AN9" t="s">
        <v>30</v>
      </c>
    </row>
    <row r="10" spans="1:54" x14ac:dyDescent="0.25">
      <c r="B10" s="7">
        <v>200</v>
      </c>
      <c r="C10" s="7">
        <v>3600</v>
      </c>
      <c r="D10" s="7">
        <v>57</v>
      </c>
      <c r="E10" s="7">
        <v>48</v>
      </c>
      <c r="F10" s="7">
        <v>36</v>
      </c>
      <c r="G10" s="7">
        <v>32</v>
      </c>
      <c r="H10" s="7">
        <v>30</v>
      </c>
      <c r="I10" s="7">
        <v>27</v>
      </c>
      <c r="J10" s="7">
        <v>27</v>
      </c>
      <c r="K10" s="8">
        <f t="shared" si="0"/>
        <v>44.287976685975643</v>
      </c>
      <c r="L10" s="8">
        <f t="shared" si="1"/>
        <v>40.229885057471265</v>
      </c>
      <c r="N10" s="13">
        <f t="shared" si="4"/>
        <v>8.1886891244442008</v>
      </c>
      <c r="O10" s="17"/>
      <c r="P10" s="18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D10" s="8">
        <f t="shared" si="15"/>
        <v>57.174693306480663</v>
      </c>
      <c r="AE10" s="8">
        <f t="shared" si="16"/>
        <v>49.057193408909171</v>
      </c>
      <c r="AF10" s="8">
        <f t="shared" si="17"/>
        <v>37.019837021609696</v>
      </c>
      <c r="AG10" s="8">
        <f t="shared" si="18"/>
        <v>32.63988686086411</v>
      </c>
      <c r="AH10" s="8">
        <f t="shared" si="19"/>
        <v>30.6156785068722</v>
      </c>
      <c r="AI10" s="8">
        <f t="shared" si="20"/>
        <v>27.688833270493326</v>
      </c>
      <c r="AJ10" s="8">
        <f t="shared" si="21"/>
        <v>27.223110014464467</v>
      </c>
      <c r="AK10" s="8">
        <f t="shared" si="2"/>
        <v>44.890028630573148</v>
      </c>
      <c r="AL10" s="8">
        <f t="shared" si="3"/>
        <v>40.430681961472025</v>
      </c>
      <c r="AN10">
        <f>selection!C3</f>
        <v>200</v>
      </c>
    </row>
    <row r="11" spans="1:54" x14ac:dyDescent="0.25">
      <c r="B11" s="7">
        <v>200</v>
      </c>
      <c r="C11" s="7">
        <v>4500</v>
      </c>
      <c r="D11" s="7">
        <v>59</v>
      </c>
      <c r="E11" s="7">
        <v>53</v>
      </c>
      <c r="F11" s="7">
        <v>40</v>
      </c>
      <c r="G11" s="7">
        <v>36</v>
      </c>
      <c r="H11" s="7">
        <v>34</v>
      </c>
      <c r="I11" s="7">
        <v>30</v>
      </c>
      <c r="J11" s="7">
        <v>29</v>
      </c>
      <c r="K11" s="8">
        <f t="shared" si="0"/>
        <v>47.852937891248288</v>
      </c>
      <c r="L11" s="8">
        <f t="shared" si="1"/>
        <v>44.086021505376344</v>
      </c>
      <c r="N11" s="13">
        <f t="shared" si="4"/>
        <v>8.4118326757584114</v>
      </c>
      <c r="O11" s="20"/>
      <c r="P11" s="21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D11" s="8">
        <f t="shared" si="15"/>
        <v>59.388167142634629</v>
      </c>
      <c r="AE11" s="8">
        <f t="shared" si="16"/>
        <v>51.163402978555624</v>
      </c>
      <c r="AF11" s="8">
        <f t="shared" si="17"/>
        <v>38.521389280750832</v>
      </c>
      <c r="AG11" s="8">
        <f t="shared" si="18"/>
        <v>34.593364261982202</v>
      </c>
      <c r="AH11" s="8">
        <f t="shared" si="19"/>
        <v>32.775278430589438</v>
      </c>
      <c r="AI11" s="8">
        <f t="shared" si="20"/>
        <v>29.230549184779036</v>
      </c>
      <c r="AJ11" s="8">
        <f t="shared" si="21"/>
        <v>29.024338805420129</v>
      </c>
      <c r="AK11" s="8">
        <f t="shared" si="2"/>
        <v>46.974278513150026</v>
      </c>
      <c r="AL11" s="8">
        <f t="shared" si="3"/>
        <v>42.974904761649</v>
      </c>
    </row>
    <row r="12" spans="1:54" x14ac:dyDescent="0.25">
      <c r="B12" s="7">
        <v>500</v>
      </c>
      <c r="C12" s="7">
        <v>1500</v>
      </c>
      <c r="D12" s="7">
        <v>55</v>
      </c>
      <c r="E12" s="7">
        <v>48</v>
      </c>
      <c r="F12" s="7">
        <v>36</v>
      </c>
      <c r="G12" s="7">
        <v>31</v>
      </c>
      <c r="H12" s="7">
        <v>29</v>
      </c>
      <c r="I12" s="7">
        <v>29</v>
      </c>
      <c r="J12" s="7">
        <v>27.5</v>
      </c>
      <c r="K12" s="8">
        <f t="shared" si="0"/>
        <v>43.447878237297111</v>
      </c>
      <c r="L12" s="8">
        <f t="shared" si="1"/>
        <v>38.70967741935484</v>
      </c>
      <c r="N12" s="13">
        <f t="shared" si="4"/>
        <v>7.3132203870903014</v>
      </c>
      <c r="O12" s="13">
        <f>INDEX(LINEST(D12:D15,$N12:$N15,1),1)</f>
        <v>9.3224281764285877</v>
      </c>
      <c r="P12" s="13">
        <f>INDEX(LINEST(D12:D15,$N12:$N15,1),2)</f>
        <v>-13.059720809337165</v>
      </c>
      <c r="Q12" s="13">
        <f>INDEX(LINEST(E12:E15,$N12:$N15,1),1)</f>
        <v>10.243982767731435</v>
      </c>
      <c r="R12" s="13">
        <f>INDEX(LINEST(E12:E15,$N12:$N15,1),2)</f>
        <v>-27.630782924357732</v>
      </c>
      <c r="S12" s="13">
        <f>INDEX(LINEST(F12:F15,$N12:$N15,1),1)</f>
        <v>12.655167201874848</v>
      </c>
      <c r="T12" s="13">
        <f>INDEX(LINEST(F12:F15,$N12:$N15,1),2)</f>
        <v>-57.785840237000002</v>
      </c>
      <c r="U12" s="13">
        <f>INDEX(LINEST(G12:G15,$N12:$N15,1),1)</f>
        <v>10.362531557049516</v>
      </c>
      <c r="V12" s="13">
        <f>INDEX(LINEST(G12:G15,$N12:$N15,1),2)</f>
        <v>-45.822564408003927</v>
      </c>
      <c r="W12" s="13">
        <f>INDEX(LINEST(H12:H15,$N12:$N15,1),1)</f>
        <v>9.1995453307322652</v>
      </c>
      <c r="X12" s="13">
        <f>INDEX(LINEST(H12:H15,$N12:$N15,1),2)</f>
        <v>-39.833508488652598</v>
      </c>
      <c r="Y12" s="13">
        <f>INDEX(LINEST(I12:I15,$N12:$N15,1),1)</f>
        <v>5.9531018008894749</v>
      </c>
      <c r="Z12" s="13">
        <f>INDEX(LINEST(I12:I15,$N12:$N15,1),2)</f>
        <v>-15.792942244188936</v>
      </c>
      <c r="AA12" s="13">
        <f>INDEX(LINEST(J12:J15,$N12:$N15,1),1)</f>
        <v>7.7235187272152253</v>
      </c>
      <c r="AB12" s="13">
        <f>INDEX(LINEST(J12:J15,$N12:$N15,1),2)</f>
        <v>-30.857580855332465</v>
      </c>
      <c r="AD12" s="8">
        <f>O$12*$N12+P$12</f>
        <v>55.117250987705447</v>
      </c>
      <c r="AE12" s="8">
        <f>Q$12*$N12+R$12</f>
        <v>47.285720697617535</v>
      </c>
      <c r="AF12" s="8">
        <f>S$12*$N12+T$12</f>
        <v>34.764186545787666</v>
      </c>
      <c r="AG12" s="8">
        <f>U$12*$N12+V$12</f>
        <v>29.960912636877197</v>
      </c>
      <c r="AH12" s="8">
        <f>W$12*$N12+X$12</f>
        <v>27.444793976019994</v>
      </c>
      <c r="AI12" s="8">
        <f>Y$12*$N12+Z$12</f>
        <v>27.743403212499963</v>
      </c>
      <c r="AJ12" s="8">
        <f>AA$12*$N12+AB$12</f>
        <v>25.626213760611655</v>
      </c>
      <c r="AK12" s="8">
        <f t="shared" si="2"/>
        <v>42.912027950478617</v>
      </c>
      <c r="AL12" s="8">
        <f t="shared" si="3"/>
        <v>38.065805732994768</v>
      </c>
      <c r="AN12">
        <f>INDEX(AN4:AN7,MATCH(AN10,AN4:AN7,1))</f>
        <v>200</v>
      </c>
      <c r="AO12">
        <f>VLOOKUP($AN12,$AN$4:$BB$7,2)</f>
        <v>9.9195061793972368</v>
      </c>
      <c r="AP12">
        <f>VLOOKUP($AN12,$AN$4:$BB$7,3)</f>
        <v>-24.053059064606529</v>
      </c>
      <c r="AQ12">
        <f>VLOOKUP($AN12,$AN$4:$BB$7,4)</f>
        <v>9.4388099375575472</v>
      </c>
      <c r="AR12">
        <f>VLOOKUP($AN12,$AN$4:$BB$7,5)</f>
        <v>-28.234286874464161</v>
      </c>
      <c r="AS12">
        <f>VLOOKUP($AN12,$AN$4:$BB$7,6)</f>
        <v>6.7290865019298076</v>
      </c>
      <c r="AT12">
        <f>VLOOKUP($AN12,$AN$4:$BB$7,7)</f>
        <v>-18.082560434187194</v>
      </c>
      <c r="AU12">
        <f>VLOOKUP($AN12,$AN$4:$BB$7,8)</f>
        <v>8.7543529248908634</v>
      </c>
      <c r="AV12">
        <f>VLOOKUP($AN12,$AN$4:$BB$7,9)</f>
        <v>-39.046787726735985</v>
      </c>
      <c r="AW12">
        <f>VLOOKUP($AN12,$AN$4:$BB$7,10)</f>
        <v>9.6780745443828309</v>
      </c>
      <c r="AX12">
        <f>VLOOKUP($AN12,$AN$4:$BB$7,11)</f>
        <v>-48.635065260275752</v>
      </c>
      <c r="AY12">
        <f>VLOOKUP($AN12,$AN$4:$BB$7,12)</f>
        <v>6.9090767140960496</v>
      </c>
      <c r="AZ12">
        <f>VLOOKUP($AN12,$AN$4:$BB$7,13)</f>
        <v>-28.887448078175673</v>
      </c>
      <c r="BA12">
        <f>VLOOKUP($AN12,$AN$4:$BB$7,14)</f>
        <v>8.0720629404133017</v>
      </c>
      <c r="BB12">
        <f>VLOOKUP($AN12,$AN$4:$BB$7,15)</f>
        <v>-38.87650399752701</v>
      </c>
    </row>
    <row r="13" spans="1:54" x14ac:dyDescent="0.25">
      <c r="B13" s="7">
        <v>500</v>
      </c>
      <c r="C13" s="7">
        <v>2600</v>
      </c>
      <c r="D13" s="7">
        <v>61</v>
      </c>
      <c r="E13" s="7">
        <v>52</v>
      </c>
      <c r="F13" s="7">
        <v>40</v>
      </c>
      <c r="G13" s="7">
        <v>34</v>
      </c>
      <c r="H13" s="7">
        <v>30</v>
      </c>
      <c r="I13" s="7">
        <v>29.5</v>
      </c>
      <c r="J13" s="7">
        <v>27.5</v>
      </c>
      <c r="K13" s="8">
        <f t="shared" si="0"/>
        <v>47.990340151389539</v>
      </c>
      <c r="L13" s="8">
        <f t="shared" si="1"/>
        <v>44.827586206896555</v>
      </c>
      <c r="N13" s="13">
        <f t="shared" si="4"/>
        <v>7.8632667240095735</v>
      </c>
      <c r="O13" s="14"/>
      <c r="P13" s="15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D13" s="8">
        <f t="shared" ref="AD13:AD15" si="22">O$12*$N13+P$12</f>
        <v>60.245018457342994</v>
      </c>
      <c r="AE13" s="8">
        <f t="shared" ref="AE13:AE15" si="23">Q$12*$N13+R$12</f>
        <v>52.920385894472346</v>
      </c>
      <c r="AF13" s="8">
        <f t="shared" ref="AF13:AF15" si="24">S$12*$N13+T$12</f>
        <v>41.725114908279835</v>
      </c>
      <c r="AG13" s="8">
        <f t="shared" ref="AG13:AG15" si="25">U$12*$N13+V$12</f>
        <v>35.660785161042654</v>
      </c>
      <c r="AH13" s="8">
        <f t="shared" ref="AH13:AH15" si="26">W$12*$N13+X$12</f>
        <v>32.504970186512068</v>
      </c>
      <c r="AI13" s="8">
        <f t="shared" ref="AI13:AI15" si="27">Y$12*$N13+Z$12</f>
        <v>31.017885051386735</v>
      </c>
      <c r="AJ13" s="8">
        <f t="shared" ref="AJ13:AJ15" si="28">AA$12*$N13+AB$12</f>
        <v>29.874506944643791</v>
      </c>
      <c r="AK13" s="8">
        <f t="shared" si="2"/>
        <v>48.357459189479897</v>
      </c>
      <c r="AL13" s="8">
        <f t="shared" si="3"/>
        <v>44.000414940292842</v>
      </c>
      <c r="AN13">
        <f>INDEX(AN4:AN7,MATCH(AN10,AN4:AN7,1)+1)</f>
        <v>500</v>
      </c>
      <c r="AO13">
        <f>VLOOKUP($AN13,$AN$4:$BB$7,2)</f>
        <v>9.3224281764285877</v>
      </c>
      <c r="AP13">
        <f>VLOOKUP($AN13,$AN$4:$BB$7,3)</f>
        <v>-13.059720809337165</v>
      </c>
      <c r="AQ13">
        <f>VLOOKUP($AN13,$AN$4:$BB$7,4)</f>
        <v>10.243982767731435</v>
      </c>
      <c r="AR13">
        <f>VLOOKUP($AN13,$AN$4:$BB$7,5)</f>
        <v>-27.630782924357732</v>
      </c>
      <c r="AS13">
        <f>VLOOKUP($AN13,$AN$4:$BB$7,6)</f>
        <v>12.655167201874848</v>
      </c>
      <c r="AT13">
        <f>VLOOKUP($AN13,$AN$4:$BB$7,7)</f>
        <v>-57.785840237000002</v>
      </c>
      <c r="AU13">
        <f>VLOOKUP($AN13,$AN$4:$BB$7,8)</f>
        <v>10.362531557049516</v>
      </c>
      <c r="AV13">
        <f>VLOOKUP($AN13,$AN$4:$BB$7,9)</f>
        <v>-45.822564408003927</v>
      </c>
      <c r="AW13">
        <f>VLOOKUP($AN13,$AN$4:$BB$7,10)</f>
        <v>9.1995453307322652</v>
      </c>
      <c r="AX13">
        <f>VLOOKUP($AN13,$AN$4:$BB$7,11)</f>
        <v>-39.833508488652598</v>
      </c>
      <c r="AY13">
        <f>VLOOKUP($AN13,$AN$4:$BB$7,12)</f>
        <v>5.9531018008894749</v>
      </c>
      <c r="AZ13">
        <f>VLOOKUP($AN13,$AN$4:$BB$7,13)</f>
        <v>-15.792942244188936</v>
      </c>
      <c r="BA13">
        <f>VLOOKUP($AN13,$AN$4:$BB$7,14)</f>
        <v>7.7235187272152253</v>
      </c>
      <c r="BB13">
        <f>VLOOKUP($AN13,$AN$4:$BB$7,15)</f>
        <v>-30.857580855332465</v>
      </c>
    </row>
    <row r="14" spans="1:54" x14ac:dyDescent="0.25">
      <c r="B14" s="7">
        <v>500</v>
      </c>
      <c r="C14" s="7">
        <v>3600</v>
      </c>
      <c r="D14" s="7">
        <v>62</v>
      </c>
      <c r="E14" s="7">
        <v>55</v>
      </c>
      <c r="F14" s="7">
        <v>44</v>
      </c>
      <c r="G14" s="7">
        <v>38</v>
      </c>
      <c r="H14" s="7">
        <v>34</v>
      </c>
      <c r="I14" s="7">
        <v>30.5</v>
      </c>
      <c r="J14" s="7">
        <v>29</v>
      </c>
      <c r="K14" s="8">
        <f t="shared" si="0"/>
        <v>50.262421090608449</v>
      </c>
      <c r="L14" s="8">
        <f t="shared" si="1"/>
        <v>46.236559139784944</v>
      </c>
      <c r="N14" s="13">
        <f t="shared" si="4"/>
        <v>8.1886891244442008</v>
      </c>
      <c r="O14" s="17"/>
      <c r="P14" s="18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D14" s="8">
        <f t="shared" si="22"/>
        <v>63.278745412395793</v>
      </c>
      <c r="AE14" s="8">
        <f t="shared" si="23"/>
        <v>56.254007356758478</v>
      </c>
      <c r="AF14" s="8">
        <f t="shared" si="24"/>
        <v>45.843389797015519</v>
      </c>
      <c r="AG14" s="8">
        <f t="shared" si="25"/>
        <v>39.032985054917276</v>
      </c>
      <c r="AH14" s="8">
        <f t="shared" si="26"/>
        <v>35.498708310946128</v>
      </c>
      <c r="AI14" s="8">
        <f t="shared" si="27"/>
        <v>32.955157729463892</v>
      </c>
      <c r="AJ14" s="8">
        <f t="shared" si="28"/>
        <v>32.387912948655966</v>
      </c>
      <c r="AK14" s="8">
        <f t="shared" si="2"/>
        <v>51.625029103119104</v>
      </c>
      <c r="AL14" s="8">
        <f t="shared" si="3"/>
        <v>47.584954147052123</v>
      </c>
      <c r="AN14" s="24">
        <f>AN10</f>
        <v>200</v>
      </c>
      <c r="AO14" s="23">
        <f>IF($AN$10=100,AO12,IF($AN$10=750,AO12,FORECAST($AN$14,AO12:AO13,$AN$12:$AN$13)))</f>
        <v>9.9195061793972386</v>
      </c>
      <c r="AP14" s="23">
        <f t="shared" ref="AP14:BB14" si="29">IF($AN$10=100,AP12,IF($AN$10=750,AP12,FORECAST($AN$14,AP12:AP13,$AN$12:$AN$13)))</f>
        <v>-24.053059064606529</v>
      </c>
      <c r="AQ14" s="23">
        <f t="shared" si="29"/>
        <v>9.4388099375575472</v>
      </c>
      <c r="AR14" s="23">
        <f t="shared" si="29"/>
        <v>-28.234286874464161</v>
      </c>
      <c r="AS14" s="23">
        <f t="shared" si="29"/>
        <v>6.7290865019298085</v>
      </c>
      <c r="AT14" s="23">
        <f t="shared" si="29"/>
        <v>-18.082560434187197</v>
      </c>
      <c r="AU14" s="23">
        <f t="shared" si="29"/>
        <v>8.7543529248908634</v>
      </c>
      <c r="AV14" s="23">
        <f t="shared" si="29"/>
        <v>-39.046787726735978</v>
      </c>
      <c r="AW14" s="23">
        <f t="shared" si="29"/>
        <v>9.6780745443828291</v>
      </c>
      <c r="AX14" s="23">
        <f t="shared" si="29"/>
        <v>-48.635065260275752</v>
      </c>
      <c r="AY14" s="23">
        <f t="shared" si="29"/>
        <v>6.9090767140960496</v>
      </c>
      <c r="AZ14" s="23">
        <f t="shared" si="29"/>
        <v>-28.88744807817567</v>
      </c>
      <c r="BA14" s="23">
        <f t="shared" si="29"/>
        <v>8.0720629404133017</v>
      </c>
      <c r="BB14" s="23">
        <f t="shared" si="29"/>
        <v>-38.87650399752701</v>
      </c>
    </row>
    <row r="15" spans="1:54" x14ac:dyDescent="0.25">
      <c r="B15" s="7">
        <v>500</v>
      </c>
      <c r="C15" s="7">
        <v>4500</v>
      </c>
      <c r="D15" s="7">
        <v>66</v>
      </c>
      <c r="E15" s="7">
        <v>60</v>
      </c>
      <c r="F15" s="7">
        <v>51</v>
      </c>
      <c r="G15" s="7">
        <v>43</v>
      </c>
      <c r="H15" s="7">
        <v>40</v>
      </c>
      <c r="I15" s="7">
        <v>37</v>
      </c>
      <c r="J15" s="7">
        <v>38</v>
      </c>
      <c r="K15" s="8">
        <f t="shared" si="0"/>
        <v>55.319393562885502</v>
      </c>
      <c r="L15" s="8">
        <f t="shared" si="1"/>
        <v>51.612903225806448</v>
      </c>
      <c r="N15" s="13">
        <f t="shared" si="4"/>
        <v>8.4118326757584114</v>
      </c>
      <c r="O15" s="20"/>
      <c r="P15" s="21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D15" s="8">
        <f t="shared" si="22"/>
        <v>65.358985142555724</v>
      </c>
      <c r="AE15" s="8">
        <f t="shared" si="23"/>
        <v>58.53988605115164</v>
      </c>
      <c r="AF15" s="8">
        <f t="shared" si="24"/>
        <v>48.667308748916994</v>
      </c>
      <c r="AG15" s="8">
        <f t="shared" si="25"/>
        <v>41.345317147162888</v>
      </c>
      <c r="AH15" s="8">
        <f t="shared" si="26"/>
        <v>37.551527526521795</v>
      </c>
      <c r="AI15" s="8">
        <f t="shared" si="27"/>
        <v>34.283554006649396</v>
      </c>
      <c r="AJ15" s="8">
        <f t="shared" si="28"/>
        <v>34.11136634608858</v>
      </c>
      <c r="AK15" s="8">
        <f t="shared" si="2"/>
        <v>53.885686889908143</v>
      </c>
      <c r="AL15" s="8">
        <f t="shared" si="3"/>
        <v>50.04288822704477</v>
      </c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</row>
    <row r="16" spans="1:54" x14ac:dyDescent="0.25">
      <c r="B16" s="7">
        <v>750</v>
      </c>
      <c r="C16" s="7">
        <v>1500</v>
      </c>
      <c r="D16" s="7">
        <v>58</v>
      </c>
      <c r="E16" s="7">
        <v>51</v>
      </c>
      <c r="F16" s="7">
        <v>38</v>
      </c>
      <c r="G16" s="7">
        <v>33</v>
      </c>
      <c r="H16" s="7">
        <v>31.5</v>
      </c>
      <c r="I16" s="7">
        <v>30.5</v>
      </c>
      <c r="J16" s="7">
        <v>30.5</v>
      </c>
      <c r="K16" s="8">
        <f t="shared" si="0"/>
        <v>46.235281500914851</v>
      </c>
      <c r="L16" s="8">
        <f t="shared" si="1"/>
        <v>41.935483870967737</v>
      </c>
      <c r="N16" s="13">
        <f t="shared" si="4"/>
        <v>7.3132203870903014</v>
      </c>
      <c r="O16" s="13">
        <f>INDEX(LINEST(D16:D19,$N16:$N19,1),1)</f>
        <v>7.7142495442699337</v>
      </c>
      <c r="P16" s="13">
        <f>INDEX(LINEST(D16:D19,$N16:$N19,1),2)</f>
        <v>1.7160558719307915</v>
      </c>
      <c r="Q16" s="13">
        <f>INDEX(LINEST(E16:E19,$N16:$N19,1),1)</f>
        <v>8.9936175317161489</v>
      </c>
      <c r="R16" s="13">
        <f>INDEX(LINEST(E16:E19,$N16:$N19,1),2)</f>
        <v>-15.447566112547591</v>
      </c>
      <c r="S16" s="13">
        <f>INDEX(LINEST(F16:F19,$N16:$N19,1),1)</f>
        <v>13.818153428192099</v>
      </c>
      <c r="T16" s="13">
        <f>INDEX(LINEST(F16:F19,$N16:$N19,1),2)</f>
        <v>-63.774896156351346</v>
      </c>
      <c r="U16" s="13">
        <f>INDEX(LINEST(G16:G19,$N16:$N19,1),1)</f>
        <v>10.243982767731435</v>
      </c>
      <c r="V16" s="13">
        <f>INDEX(LINEST(G16:G19,$N16:$N19,1),2)</f>
        <v>-42.630782924357732</v>
      </c>
      <c r="W16" s="13">
        <f>INDEX(LINEST(H16:H19,$N16:$N19,1),1)</f>
        <v>8.6784101263272397</v>
      </c>
      <c r="X16" s="13">
        <f>INDEX(LINEST(H16:H19,$N16:$N19,1),2)</f>
        <v>-33.443478980059609</v>
      </c>
      <c r="Y16" s="13">
        <f>INDEX(LINEST(I16:I19,$N16:$N19,1),1)</f>
        <v>5.5515988998970922</v>
      </c>
      <c r="Z16" s="13">
        <f>INDEX(LINEST(I16:I19,$N16:$N19,1),2)</f>
        <v>-11.10330192850175</v>
      </c>
      <c r="AA16" s="13">
        <f>INDEX(LINEST(J16:J19,$N16:$N19,1),1)</f>
        <v>6.9205129252304598</v>
      </c>
      <c r="AB16" s="13">
        <f>INDEX(LINEST(J16:J19,$N16:$N19,1),2)</f>
        <v>-21.478300223958094</v>
      </c>
      <c r="AD16" s="8">
        <f>O$16*$N16+P$16</f>
        <v>58.132062910187734</v>
      </c>
      <c r="AE16" s="8">
        <f>Q$16*$N16+R$16</f>
        <v>50.324740974091711</v>
      </c>
      <c r="AF16" s="8">
        <f>S$16*$N16+T$16</f>
        <v>37.280305206644854</v>
      </c>
      <c r="AG16" s="8">
        <f>U$16*$N16+V$16</f>
        <v>32.285720697617535</v>
      </c>
      <c r="AH16" s="8">
        <f>W$16*$N16+X$16</f>
        <v>30.023646883327679</v>
      </c>
      <c r="AI16" s="8">
        <f>Y$16*$N16+Z$16</f>
        <v>29.496764327173757</v>
      </c>
      <c r="AJ16" s="8">
        <f>AA$16*$N16+AB$16</f>
        <v>29.132935989959243</v>
      </c>
      <c r="AK16" s="8">
        <f t="shared" si="2"/>
        <v>45.817880618188113</v>
      </c>
      <c r="AL16" s="8">
        <f t="shared" si="3"/>
        <v>41.531106793319232</v>
      </c>
    </row>
    <row r="17" spans="1:54" x14ac:dyDescent="0.25">
      <c r="B17" s="7">
        <v>750</v>
      </c>
      <c r="C17" s="7">
        <v>2600</v>
      </c>
      <c r="D17" s="7">
        <v>63</v>
      </c>
      <c r="E17" s="7">
        <v>54</v>
      </c>
      <c r="F17" s="7">
        <v>44</v>
      </c>
      <c r="G17" s="7">
        <v>37</v>
      </c>
      <c r="H17" s="7">
        <v>32.5</v>
      </c>
      <c r="I17" s="7">
        <v>31.5</v>
      </c>
      <c r="J17" s="7">
        <v>31.5</v>
      </c>
      <c r="K17" s="8">
        <f>10*LOG10(IF(D17="",0,POWER(10,((D17+$C$43)/10))) +IF(E17="",0,POWER(10,((E17+$D$43)/10))) +IF(F17="",0,POWER(10,((F17+$E$43)/10))) +IF(G17="",0,POWER(10,((G17+$F$43)/10))) +IF(H17="",0,POWER(10,((H17+$G$43)/10))) +IF(I17="",0,POWER(10,((I17+$H$43)/10))) +IF(J17="",0,POWER(10,((J17+$I$43)/10))))</f>
        <v>50.249167519647564</v>
      </c>
      <c r="L17" s="8">
        <f>MAX((D17-$C$44)/$C$45,(E17-$D$44)/$D$45,(F17-$E$44)/$E$45,(G17-$F$44)/$F$45,(H17-$G$44)/$G$45,(I17-$H$44)/$H$45,(J17-$I$44)/$I$45)</f>
        <v>47.126436781609193</v>
      </c>
      <c r="N17" s="13">
        <f>LN(C17)</f>
        <v>7.8632667240095735</v>
      </c>
      <c r="O17" s="14"/>
      <c r="P17" s="15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D17" s="8">
        <f t="shared" ref="AD17:AD19" si="30">O$16*$N17+P$16</f>
        <v>62.375257614094579</v>
      </c>
      <c r="AE17" s="8">
        <f t="shared" ref="AE17:AE19" si="31">Q$16*$N17+R$16</f>
        <v>55.27164735306512</v>
      </c>
      <c r="AF17" s="8">
        <f t="shared" ref="AF17:AF19" si="32">S$16*$N17+T$16</f>
        <v>44.880929882810406</v>
      </c>
      <c r="AG17" s="8">
        <f t="shared" ref="AG17:AG19" si="33">U$16*$N17+V$16</f>
        <v>37.920385894472346</v>
      </c>
      <c r="AH17" s="8">
        <f t="shared" ref="AH17:AH19" si="34">W$16*$N17+X$16</f>
        <v>34.797174583597098</v>
      </c>
      <c r="AI17" s="8">
        <f t="shared" ref="AI17:AI19" si="35">Y$16*$N17+Z$16</f>
        <v>32.550400966107212</v>
      </c>
      <c r="AJ17" s="8">
        <f t="shared" ref="AJ17:AJ19" si="36">AA$16*$N17+AB$16</f>
        <v>32.939538774084731</v>
      </c>
      <c r="AK17" s="8">
        <f t="shared" si="2"/>
        <v>50.703214285623275</v>
      </c>
      <c r="AL17" s="8">
        <f t="shared" si="3"/>
        <v>46.528653067811952</v>
      </c>
    </row>
    <row r="18" spans="1:54" x14ac:dyDescent="0.25">
      <c r="B18" s="7">
        <v>750</v>
      </c>
      <c r="C18" s="29">
        <v>3600</v>
      </c>
      <c r="D18" s="29">
        <v>64</v>
      </c>
      <c r="E18" s="29">
        <v>58</v>
      </c>
      <c r="F18" s="29">
        <v>48</v>
      </c>
      <c r="G18" s="29">
        <v>40</v>
      </c>
      <c r="H18" s="29">
        <v>36</v>
      </c>
      <c r="I18" s="29">
        <v>32</v>
      </c>
      <c r="J18" s="29">
        <v>32</v>
      </c>
      <c r="K18" s="8">
        <f>10*LOG10(IF(D18="",0,POWER(10,((D18+$C$43)/10))) +IF(E18="",0,POWER(10,((E18+$D$43)/10))) +IF(F18="",0,POWER(10,((F18+$E$43)/10))) +IF(G18="",0,POWER(10,((G18+$F$43)/10))) +IF(H18="",0,POWER(10,((H18+$G$43)/10))) +IF(I18="",0,POWER(10,((I18+$H$43)/10))) +IF(J18="",0,POWER(10,((J18+$I$43)/10))))</f>
        <v>52.954109063424291</v>
      </c>
      <c r="L18" s="8">
        <f>MAX((D18-$C$44)/$C$45,(E18-$D$44)/$D$45,(F18-$E$44)/$E$45,(G18-$F$44)/$F$45,(H18-$G$44)/$G$45,(I18-$H$44)/$H$45,(J18-$I$44)/$I$45)</f>
        <v>49.462365591397848</v>
      </c>
      <c r="N18" s="13">
        <f>LN(C18)</f>
        <v>8.1886891244442008</v>
      </c>
      <c r="O18" s="17"/>
      <c r="P18" s="18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D18" s="8">
        <f t="shared" si="30"/>
        <v>64.885647218342626</v>
      </c>
      <c r="AE18" s="8">
        <f t="shared" si="31"/>
        <v>58.198371958827138</v>
      </c>
      <c r="AF18" s="8">
        <f t="shared" si="32"/>
        <v>49.377666540986652</v>
      </c>
      <c r="AG18" s="8">
        <f t="shared" si="33"/>
        <v>41.254007356758478</v>
      </c>
      <c r="AH18" s="8">
        <f t="shared" si="34"/>
        <v>37.621323638862677</v>
      </c>
      <c r="AI18" s="8">
        <f t="shared" si="35"/>
        <v>34.357015606361955</v>
      </c>
      <c r="AJ18" s="8">
        <f t="shared" si="36"/>
        <v>35.191628702452093</v>
      </c>
      <c r="AK18" s="8">
        <f t="shared" si="2"/>
        <v>53.714683237386936</v>
      </c>
      <c r="AL18" s="8">
        <f t="shared" si="3"/>
        <v>49.675668772932404</v>
      </c>
    </row>
    <row r="19" spans="1:54" x14ac:dyDescent="0.25">
      <c r="B19" s="7">
        <v>750</v>
      </c>
      <c r="C19" s="29">
        <v>4500</v>
      </c>
      <c r="D19" s="29">
        <v>67</v>
      </c>
      <c r="E19" s="29">
        <v>61</v>
      </c>
      <c r="F19" s="29">
        <v>54</v>
      </c>
      <c r="G19" s="29">
        <v>45</v>
      </c>
      <c r="H19" s="29">
        <v>42</v>
      </c>
      <c r="I19" s="29">
        <v>38</v>
      </c>
      <c r="J19" s="29">
        <v>40</v>
      </c>
      <c r="K19" s="8">
        <f>10*LOG10(IF(D19="",0,POWER(10,((D19+$C$43)/10))) +IF(E19="",0,POWER(10,((E19+$D$43)/10))) +IF(F19="",0,POWER(10,((F19+$E$43)/10))) +IF(G19="",0,POWER(10,((G19+$F$43)/10))) +IF(H19="",0,POWER(10,((H19+$G$43)/10))) +IF(I19="",0,POWER(10,((I19+$H$43)/10))) +IF(J19="",0,POWER(10,((J19+$I$43)/10))))</f>
        <v>56.859699248785482</v>
      </c>
      <c r="L19" s="8">
        <f>MAX((D19-$C$44)/$C$45,(E19-$D$44)/$D$45,(F19-$E$44)/$E$45,(G19-$F$44)/$F$45,(H19-$G$44)/$G$45,(I19-$H$44)/$H$45,(J19-$I$44)/$I$45)</f>
        <v>52.688172043010752</v>
      </c>
      <c r="N19" s="13">
        <f>LN(C19)</f>
        <v>8.4118326757584114</v>
      </c>
      <c r="O19" s="17"/>
      <c r="P19" s="18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D19" s="8">
        <f t="shared" si="30"/>
        <v>66.607032257375053</v>
      </c>
      <c r="AE19" s="8">
        <f t="shared" si="31"/>
        <v>60.205239714016017</v>
      </c>
      <c r="AF19" s="8">
        <f t="shared" si="32"/>
        <v>52.461098369558073</v>
      </c>
      <c r="AG19" s="8">
        <f t="shared" si="33"/>
        <v>43.53988605115164</v>
      </c>
      <c r="AH19" s="8">
        <f t="shared" si="34"/>
        <v>39.557854894212554</v>
      </c>
      <c r="AI19" s="8">
        <f t="shared" si="35"/>
        <v>35.595819100357062</v>
      </c>
      <c r="AJ19" s="8">
        <f t="shared" si="36"/>
        <v>36.735896533503919</v>
      </c>
      <c r="AK19" s="8">
        <f t="shared" si="2"/>
        <v>55.845400148892502</v>
      </c>
      <c r="AL19" s="8">
        <f t="shared" si="3"/>
        <v>51.833591090339802</v>
      </c>
    </row>
    <row r="20" spans="1:54" x14ac:dyDescent="0.25">
      <c r="N20" s="4"/>
      <c r="O20" s="4"/>
      <c r="P20" s="4"/>
      <c r="AK20" s="2"/>
      <c r="AL20" s="2"/>
    </row>
    <row r="21" spans="1:54" ht="23.25" x14ac:dyDescent="0.35">
      <c r="A21" s="6" t="s">
        <v>31</v>
      </c>
    </row>
    <row r="22" spans="1:54" x14ac:dyDescent="0.25">
      <c r="B22" s="10"/>
      <c r="C22" s="10"/>
      <c r="D22" s="46" t="s">
        <v>3</v>
      </c>
      <c r="E22" s="46"/>
      <c r="F22" s="46"/>
      <c r="G22" s="46"/>
      <c r="H22" s="46"/>
      <c r="I22" s="46"/>
      <c r="J22" s="46"/>
      <c r="K22" s="37" t="s">
        <v>15</v>
      </c>
      <c r="L22" s="38"/>
      <c r="N22" s="7"/>
      <c r="O22" s="48" t="s">
        <v>7</v>
      </c>
      <c r="P22" s="48"/>
      <c r="Q22" s="48" t="s">
        <v>8</v>
      </c>
      <c r="R22" s="48"/>
      <c r="S22" s="48" t="s">
        <v>9</v>
      </c>
      <c r="T22" s="48"/>
      <c r="U22" s="48" t="s">
        <v>19</v>
      </c>
      <c r="V22" s="48"/>
      <c r="W22" s="48" t="s">
        <v>20</v>
      </c>
      <c r="X22" s="48"/>
      <c r="Y22" s="48" t="s">
        <v>21</v>
      </c>
      <c r="Z22" s="48"/>
      <c r="AA22" s="48" t="s">
        <v>22</v>
      </c>
      <c r="AB22" s="48"/>
      <c r="AD22" s="49" t="s">
        <v>32</v>
      </c>
      <c r="AE22" s="49"/>
      <c r="AF22" s="49"/>
      <c r="AG22" s="49"/>
      <c r="AH22" s="49"/>
      <c r="AI22" s="49"/>
      <c r="AJ22" s="49"/>
      <c r="AK22" s="49" t="s">
        <v>15</v>
      </c>
      <c r="AL22" s="49"/>
      <c r="AO22" s="48" t="s">
        <v>7</v>
      </c>
      <c r="AP22" s="48"/>
      <c r="AQ22" s="48" t="s">
        <v>8</v>
      </c>
      <c r="AR22" s="48"/>
      <c r="AS22" s="48" t="s">
        <v>9</v>
      </c>
      <c r="AT22" s="48"/>
      <c r="AU22" s="48" t="s">
        <v>19</v>
      </c>
      <c r="AV22" s="48"/>
      <c r="AW22" s="48" t="s">
        <v>20</v>
      </c>
      <c r="AX22" s="48"/>
      <c r="AY22" s="48" t="s">
        <v>21</v>
      </c>
      <c r="AZ22" s="48"/>
      <c r="BA22" s="48" t="s">
        <v>22</v>
      </c>
      <c r="BB22" s="48"/>
    </row>
    <row r="23" spans="1:54" x14ac:dyDescent="0.25">
      <c r="A23" s="1" t="s">
        <v>0</v>
      </c>
      <c r="B23" s="10" t="s">
        <v>2</v>
      </c>
      <c r="C23" s="10" t="s">
        <v>1</v>
      </c>
      <c r="D23" s="10">
        <v>125</v>
      </c>
      <c r="E23" s="10">
        <v>250</v>
      </c>
      <c r="F23" s="10">
        <v>500</v>
      </c>
      <c r="G23" s="10">
        <v>1000</v>
      </c>
      <c r="H23" s="10">
        <v>2000</v>
      </c>
      <c r="I23" s="10">
        <v>4000</v>
      </c>
      <c r="J23" s="10">
        <v>8000</v>
      </c>
      <c r="K23" s="11" t="s">
        <v>16</v>
      </c>
      <c r="L23" s="11" t="s">
        <v>17</v>
      </c>
      <c r="N23" s="7" t="s">
        <v>25</v>
      </c>
      <c r="O23" s="9" t="s">
        <v>26</v>
      </c>
      <c r="P23" s="9" t="s">
        <v>27</v>
      </c>
      <c r="Q23" s="9" t="s">
        <v>26</v>
      </c>
      <c r="R23" s="9" t="s">
        <v>27</v>
      </c>
      <c r="S23" s="9" t="s">
        <v>26</v>
      </c>
      <c r="T23" s="9" t="s">
        <v>27</v>
      </c>
      <c r="U23" s="9" t="s">
        <v>26</v>
      </c>
      <c r="V23" s="9" t="s">
        <v>27</v>
      </c>
      <c r="W23" s="9" t="s">
        <v>26</v>
      </c>
      <c r="X23" s="9" t="s">
        <v>27</v>
      </c>
      <c r="Y23" s="9" t="s">
        <v>26</v>
      </c>
      <c r="Z23" s="9" t="s">
        <v>27</v>
      </c>
      <c r="AA23" s="9" t="s">
        <v>26</v>
      </c>
      <c r="AB23" s="9" t="s">
        <v>27</v>
      </c>
      <c r="AD23" s="11">
        <v>125</v>
      </c>
      <c r="AE23" s="11">
        <v>250</v>
      </c>
      <c r="AF23" s="11">
        <v>500</v>
      </c>
      <c r="AG23" s="11">
        <v>1000</v>
      </c>
      <c r="AH23" s="11">
        <v>2000</v>
      </c>
      <c r="AI23" s="11">
        <v>4000</v>
      </c>
      <c r="AJ23" s="11">
        <v>8000</v>
      </c>
      <c r="AK23" s="11" t="s">
        <v>16</v>
      </c>
      <c r="AL23" s="11" t="s">
        <v>17</v>
      </c>
      <c r="AO23" s="9" t="s">
        <v>26</v>
      </c>
      <c r="AP23" s="9" t="s">
        <v>27</v>
      </c>
      <c r="AQ23" s="9" t="s">
        <v>26</v>
      </c>
      <c r="AR23" s="9" t="s">
        <v>27</v>
      </c>
      <c r="AS23" s="9" t="s">
        <v>26</v>
      </c>
      <c r="AT23" s="9" t="s">
        <v>27</v>
      </c>
      <c r="AU23" s="9" t="s">
        <v>26</v>
      </c>
      <c r="AV23" s="9" t="s">
        <v>27</v>
      </c>
      <c r="AW23" s="9" t="s">
        <v>26</v>
      </c>
      <c r="AX23" s="9" t="s">
        <v>27</v>
      </c>
      <c r="AY23" s="9" t="s">
        <v>26</v>
      </c>
      <c r="AZ23" s="9" t="s">
        <v>27</v>
      </c>
      <c r="BA23" s="9" t="s">
        <v>26</v>
      </c>
      <c r="BB23" s="9" t="s">
        <v>27</v>
      </c>
    </row>
    <row r="24" spans="1:54" x14ac:dyDescent="0.25">
      <c r="A24" s="1">
        <v>355</v>
      </c>
      <c r="B24" s="7">
        <v>100</v>
      </c>
      <c r="C24" s="7">
        <v>1500</v>
      </c>
      <c r="D24" s="7">
        <v>46</v>
      </c>
      <c r="E24" s="7">
        <v>37</v>
      </c>
      <c r="F24" s="7">
        <v>32</v>
      </c>
      <c r="G24" s="7">
        <v>27</v>
      </c>
      <c r="H24" s="7">
        <v>22</v>
      </c>
      <c r="I24" s="7">
        <v>19</v>
      </c>
      <c r="J24" s="7">
        <v>19</v>
      </c>
      <c r="K24" s="8">
        <f t="shared" ref="K24:K39" si="37">10*LOG10(IF(D24="",0,POWER(10,((D24+$C$43)/10))) +IF(E24="",0,POWER(10,((E24+$D$43)/10))) +IF(F24="",0,POWER(10,((F24+$E$43)/10))) +IF(G24="",0,POWER(10,((G24+$F$43)/10))) +IF(H24="",0,POWER(10,((H24+$G$43)/10))) +IF(I24="",0,POWER(10,((I24+$H$43)/10))) +IF(J24="",0,POWER(10,((J24+$I$43)/10))))</f>
        <v>35.184378808584931</v>
      </c>
      <c r="L24" s="8">
        <f t="shared" ref="L24:L39" si="38">MAX((D24-$C$44)/$C$45,(E24-$D$44)/$D$45,(F24-$E$44)/$E$45,(G24-$F$44)/$F$45,(H24-$G$44)/$G$45,(I24-$H$44)/$H$45,(J24-$I$44)/$I$45)</f>
        <v>27.926078028747433</v>
      </c>
      <c r="N24" s="13">
        <f>LN(C24)</f>
        <v>7.3132203870903014</v>
      </c>
      <c r="O24" s="13">
        <f>INDEX(LINEST(D24:D27,$N24:$N27,1),1)</f>
        <v>9.2515548911091567</v>
      </c>
      <c r="P24" s="13">
        <f>INDEX(LINEST(D24:D27,$N24:$N27,1),2)</f>
        <v>-20.871094202498853</v>
      </c>
      <c r="Q24" s="13">
        <f>INDEX(LINEST(E24:E27,$N24:$N27,1),1)</f>
        <v>10.120372849857935</v>
      </c>
      <c r="R24" s="13">
        <f>INDEX(LINEST(E24:E27,$N24:$N27,1),2)</f>
        <v>-37.597065523078555</v>
      </c>
      <c r="S24" s="13">
        <f>INDEX(LINEST(F24:F27,$N24:$N27,1),1)</f>
        <v>5.4043067481313702</v>
      </c>
      <c r="T24" s="13">
        <f>INDEX(LINEST(F24:F27,$N24:$N27,1),2)</f>
        <v>-7.4625470137552981</v>
      </c>
      <c r="U24" s="13">
        <f>INDEX(LINEST(G24:G27,$N24:$N27,1),1)</f>
        <v>7.6895239402937712</v>
      </c>
      <c r="V24" s="13">
        <f>INDEX(LINEST(G24:G27,$N24:$N27,1),2)</f>
        <v>-29.528600865721486</v>
      </c>
      <c r="W24" s="13">
        <f>INDEX(LINEST(H24:H27,$N24:$N27,1),1)</f>
        <v>10.994163154268517</v>
      </c>
      <c r="X24" s="13">
        <f>INDEX(LINEST(H24:H27,$N24:$N27,1),2)</f>
        <v>-58.611530355423895</v>
      </c>
      <c r="Y24" s="13">
        <f>INDEX(LINEST(I24:I27,$N24:$N27,1),1)</f>
        <v>8.2269064818148312</v>
      </c>
      <c r="Z24" s="13">
        <f>INDEX(LINEST(I24:I27,$N24:$N27,1),2)</f>
        <v>-40.688758383248121</v>
      </c>
      <c r="AA24" s="13">
        <f>INDEX(LINEST(J24:J27,$N24:$N27,1),1)</f>
        <v>5.8863462284226529</v>
      </c>
      <c r="AB24" s="13">
        <f>INDEX(LINEST(J24:J27,$N24:$N27,1),2)</f>
        <v>-24.319265133964869</v>
      </c>
      <c r="AD24" s="8">
        <f>O$24*$N24+P$24</f>
        <v>46.787565639445631</v>
      </c>
      <c r="AE24" s="8">
        <f>Q$24*$N24+R$24</f>
        <v>36.415451527457662</v>
      </c>
      <c r="AF24" s="8">
        <f>S$24*$N24+T$24</f>
        <v>32.060339274768729</v>
      </c>
      <c r="AG24" s="8">
        <f>U$24*$N24+V$24</f>
        <v>26.706582381453863</v>
      </c>
      <c r="AH24" s="8">
        <f>W$24*$N24+X$24</f>
        <v>21.791207763369641</v>
      </c>
      <c r="AI24" s="8">
        <f>Y$24*$N24+Z$24</f>
        <v>19.476421822245449</v>
      </c>
      <c r="AJ24" s="8">
        <f>AA$24*$N24+AB$24</f>
        <v>18.728882109207781</v>
      </c>
      <c r="AK24" s="8">
        <f t="shared" ref="AK24:AK39" si="39">10*LOG10(IF(AD24="",0,POWER(10,((AD24+$C$43)/10))) +IF(AE24="",0,POWER(10,((AE24+$D$43)/10))) +IF(AF24="",0,POWER(10,((AF24+$E$43)/10))) +IF(AG24="",0,POWER(10,((AG24+$F$43)/10))) +IF(AH24="",0,POWER(10,((AH24+$G$43)/10))) +IF(AI24="",0,POWER(10,((AI24+$H$43)/10))) +IF(AJ24="",0,POWER(10,((AJ24+$I$43)/10))))</f>
        <v>35.292411237439168</v>
      </c>
      <c r="AL24" s="8">
        <f t="shared" ref="AL24:AL39" si="40">MAX((AD24-$C$44)/$C$45,(AE24-$D$44)/$D$45,(AF24-$E$44)/$E$45,(AG24-$F$44)/$F$45,(AH24-$G$44)/$G$45,(AI24-$H$44)/$H$45,(AJ24-$I$44)/$I$45)</f>
        <v>28.491454757983483</v>
      </c>
      <c r="AN24">
        <f>B24</f>
        <v>100</v>
      </c>
      <c r="AO24" s="4">
        <f>INDEX(LINEST(AD24:AD27,$N24:$N27,1),1)</f>
        <v>9.251554891109155</v>
      </c>
      <c r="AP24" s="4">
        <f>INDEX(LINEST(AD24:AD27,$N24:$N27,1),2)</f>
        <v>-20.871094202498846</v>
      </c>
      <c r="AQ24" s="4">
        <f>INDEX(LINEST(AE24:AE27,$N24:$N27,1),1)</f>
        <v>10.120372849857947</v>
      </c>
      <c r="AR24" s="4">
        <f>INDEX(LINEST(AE24:AE27,$N24:$N27,1),2)</f>
        <v>-37.597065523078669</v>
      </c>
      <c r="AS24" s="4">
        <f>INDEX(LINEST(AF24:AF27,$N24:$N27,1),1)</f>
        <v>5.4043067481313685</v>
      </c>
      <c r="AT24" s="4">
        <f>INDEX(LINEST(AF24:AF27,$N24:$N27,1),2)</f>
        <v>-7.4625470137552909</v>
      </c>
      <c r="AU24" s="4">
        <f>INDEX(LINEST(AG24:AG27,$N24:$N27,1),1)</f>
        <v>7.6895239402937783</v>
      </c>
      <c r="AV24" s="4">
        <f>INDEX(LINEST(AG24:AG27,$N24:$N27,1),2)</f>
        <v>-29.528600865721543</v>
      </c>
      <c r="AW24" s="4">
        <f>INDEX(LINEST(AH24:AH27,$N24:$N27,1),1)</f>
        <v>10.994163154268509</v>
      </c>
      <c r="AX24" s="4">
        <f>INDEX(LINEST(AH24:AH27,$N24:$N27,1),2)</f>
        <v>-58.611530355423845</v>
      </c>
      <c r="AY24" s="4">
        <f>INDEX(LINEST(AI24:AI27,$N24:$N27,1),1)</f>
        <v>8.2269064818148276</v>
      </c>
      <c r="AZ24" s="4">
        <f>INDEX(LINEST(AI24:AI27,$N24:$N27,1),2)</f>
        <v>-40.6887583832481</v>
      </c>
      <c r="BA24" s="4">
        <f>INDEX(LINEST(AJ24:AJ27,$N24:$N27,1),1)</f>
        <v>5.8863462284226502</v>
      </c>
      <c r="BB24" s="4">
        <f>INDEX(LINEST(AJ24:AJ27,$N24:$N27,1),2)</f>
        <v>-24.319265133964848</v>
      </c>
    </row>
    <row r="25" spans="1:54" x14ac:dyDescent="0.25">
      <c r="B25" s="7">
        <v>100</v>
      </c>
      <c r="C25" s="7">
        <v>2000</v>
      </c>
      <c r="D25" s="7">
        <v>50</v>
      </c>
      <c r="E25" s="7">
        <v>39</v>
      </c>
      <c r="F25" s="7">
        <v>34</v>
      </c>
      <c r="G25" s="7">
        <v>29</v>
      </c>
      <c r="H25" s="7">
        <v>24</v>
      </c>
      <c r="I25" s="7">
        <v>22</v>
      </c>
      <c r="J25" s="7">
        <v>20</v>
      </c>
      <c r="K25" s="8">
        <f t="shared" si="37"/>
        <v>37.893029742458729</v>
      </c>
      <c r="L25" s="8">
        <f t="shared" si="38"/>
        <v>32.183908045977013</v>
      </c>
      <c r="N25" s="13">
        <f t="shared" ref="N25:N39" si="41">LN(C25)</f>
        <v>7.6009024595420822</v>
      </c>
      <c r="O25" s="1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D25" s="8">
        <f>O$24*$N25+P$24</f>
        <v>49.449072123921312</v>
      </c>
      <c r="AE25" s="8">
        <f t="shared" ref="AE25:AE27" si="42">Q$24*$N25+R$24</f>
        <v>39.326901362889529</v>
      </c>
      <c r="AF25" s="8">
        <f t="shared" ref="AF25:AF27" si="43">S$24*$N25+T$24</f>
        <v>33.615061440236303</v>
      </c>
      <c r="AG25" s="8">
        <f t="shared" ref="AG25:AG27" si="44">U$24*$N25+V$24</f>
        <v>28.91872056476516</v>
      </c>
      <c r="AH25" s="8">
        <f t="shared" ref="AH25:AH27" si="45">W$24*$N25+X$24</f>
        <v>24.954031404462611</v>
      </c>
      <c r="AI25" s="8">
        <f t="shared" ref="AI25:AI27" si="46">Y$24*$N25+Z$24</f>
        <v>21.843155328800925</v>
      </c>
      <c r="AJ25" s="8">
        <f t="shared" ref="AJ25:AJ27" si="47">AA$24*$N25+AB$24</f>
        <v>20.422278391369133</v>
      </c>
      <c r="AK25" s="8">
        <f t="shared" si="39"/>
        <v>37.719417391487326</v>
      </c>
      <c r="AL25" s="8">
        <f t="shared" si="40"/>
        <v>31.550657613702658</v>
      </c>
      <c r="AN25">
        <f>B28</f>
        <v>200</v>
      </c>
      <c r="AO25" s="3">
        <f>O28</f>
        <v>10.321347628489477</v>
      </c>
      <c r="AP25" s="3">
        <f>P28</f>
        <v>-27.902915725786514</v>
      </c>
      <c r="AQ25" s="3">
        <f t="shared" ref="AQ25:BB25" si="48">Q28</f>
        <v>8.0259317031832911</v>
      </c>
      <c r="AR25" s="3">
        <f t="shared" si="48"/>
        <v>-19.38290818054017</v>
      </c>
      <c r="AS25" s="3">
        <f t="shared" si="48"/>
        <v>5.4043067481313702</v>
      </c>
      <c r="AT25" s="3">
        <f t="shared" si="48"/>
        <v>-6.4625470137552981</v>
      </c>
      <c r="AU25" s="3">
        <f t="shared" si="48"/>
        <v>7.6895239402937712</v>
      </c>
      <c r="AV25" s="3">
        <f t="shared" si="48"/>
        <v>-28.528600865721486</v>
      </c>
      <c r="AW25" s="3">
        <f t="shared" si="48"/>
        <v>7.6895239402937712</v>
      </c>
      <c r="AX25" s="3">
        <f t="shared" si="48"/>
        <v>-30.528600865721486</v>
      </c>
      <c r="AY25" s="3">
        <f t="shared" si="48"/>
        <v>6.9109946377169784</v>
      </c>
      <c r="AZ25" s="3">
        <f t="shared" si="48"/>
        <v>-28.501600953215608</v>
      </c>
      <c r="BA25" s="3">
        <f t="shared" si="48"/>
        <v>6.9109946377169784</v>
      </c>
      <c r="BB25" s="3">
        <f t="shared" si="48"/>
        <v>-30.501600953215608</v>
      </c>
    </row>
    <row r="26" spans="1:54" x14ac:dyDescent="0.25">
      <c r="B26" s="7">
        <v>100</v>
      </c>
      <c r="C26" s="7">
        <v>2600</v>
      </c>
      <c r="D26" s="7">
        <v>53</v>
      </c>
      <c r="E26" s="7">
        <v>41</v>
      </c>
      <c r="F26" s="7">
        <v>34.5</v>
      </c>
      <c r="G26" s="7">
        <v>30</v>
      </c>
      <c r="H26" s="7">
        <v>29</v>
      </c>
      <c r="I26" s="7">
        <v>25</v>
      </c>
      <c r="J26" s="7">
        <v>22</v>
      </c>
      <c r="K26" s="8">
        <f t="shared" si="37"/>
        <v>40.233683040994208</v>
      </c>
      <c r="L26" s="8">
        <f t="shared" si="38"/>
        <v>35.632183908045974</v>
      </c>
      <c r="N26" s="13">
        <f t="shared" si="41"/>
        <v>7.8632667240095735</v>
      </c>
      <c r="O26" s="17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D26" s="8">
        <f>O$24*$N26+P$24</f>
        <v>51.876349518107787</v>
      </c>
      <c r="AE26" s="8">
        <f t="shared" si="42"/>
        <v>41.982125541779283</v>
      </c>
      <c r="AF26" s="8">
        <f t="shared" si="43"/>
        <v>35.03295840516649</v>
      </c>
      <c r="AG26" s="8">
        <f t="shared" si="44"/>
        <v>30.936176857465504</v>
      </c>
      <c r="AH26" s="8">
        <f t="shared" si="45"/>
        <v>27.838506933867862</v>
      </c>
      <c r="AI26" s="8">
        <f t="shared" si="46"/>
        <v>24.001601596745111</v>
      </c>
      <c r="AJ26" s="8">
        <f t="shared" si="47"/>
        <v>21.966645289990232</v>
      </c>
      <c r="AK26" s="8">
        <f t="shared" si="39"/>
        <v>39.98499337243053</v>
      </c>
      <c r="AL26" s="8">
        <f t="shared" si="40"/>
        <v>34.34063163000895</v>
      </c>
      <c r="AN26">
        <f>B32</f>
        <v>500</v>
      </c>
      <c r="AO26" s="3">
        <f>O32</f>
        <v>8.2269064818148312</v>
      </c>
      <c r="AP26" s="3">
        <f t="shared" ref="AP26:BB26" si="49">P32</f>
        <v>-5.6887583832481212</v>
      </c>
      <c r="AQ26" s="3">
        <f t="shared" si="49"/>
        <v>9.3418435472811439</v>
      </c>
      <c r="AR26" s="3">
        <f t="shared" si="49"/>
        <v>-21.570065610572684</v>
      </c>
      <c r="AS26" s="3">
        <f t="shared" si="49"/>
        <v>10.07522852177194</v>
      </c>
      <c r="AT26" s="3">
        <f t="shared" si="49"/>
        <v>-36.747579819041633</v>
      </c>
      <c r="AU26" s="3">
        <f t="shared" si="49"/>
        <v>9.0505801124776148</v>
      </c>
      <c r="AV26" s="3">
        <f t="shared" si="49"/>
        <v>-33.565243999790894</v>
      </c>
      <c r="AW26" s="3">
        <f t="shared" si="49"/>
        <v>3.4554973188584892</v>
      </c>
      <c r="AX26" s="3">
        <f t="shared" si="49"/>
        <v>5.7491995233921962</v>
      </c>
      <c r="AY26" s="3">
        <f t="shared" si="49"/>
        <v>2.2400728640764074</v>
      </c>
      <c r="AZ26" s="3">
        <f t="shared" si="49"/>
        <v>12.783431852070731</v>
      </c>
      <c r="BA26" s="3">
        <f t="shared" si="49"/>
        <v>3.4554973188584892</v>
      </c>
      <c r="BB26" s="3">
        <f t="shared" si="49"/>
        <v>-0.2508004766078038</v>
      </c>
    </row>
    <row r="27" spans="1:54" x14ac:dyDescent="0.25">
      <c r="B27" s="7">
        <v>100</v>
      </c>
      <c r="C27" s="7">
        <v>3600</v>
      </c>
      <c r="D27" s="7">
        <v>54</v>
      </c>
      <c r="E27" s="7">
        <v>46</v>
      </c>
      <c r="F27" s="7">
        <v>37</v>
      </c>
      <c r="G27" s="7">
        <v>34</v>
      </c>
      <c r="H27" s="7">
        <v>31</v>
      </c>
      <c r="I27" s="7">
        <v>26</v>
      </c>
      <c r="J27" s="7">
        <v>24</v>
      </c>
      <c r="K27" s="8">
        <f t="shared" si="37"/>
        <v>42.771009806233508</v>
      </c>
      <c r="L27" s="8">
        <f t="shared" si="38"/>
        <v>36.781609195402297</v>
      </c>
      <c r="N27" s="13">
        <f t="shared" si="41"/>
        <v>8.1886891244442008</v>
      </c>
      <c r="O27" s="20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D27" s="8">
        <f>O$24*$N27+P$24</f>
        <v>54.887012718525256</v>
      </c>
      <c r="AE27" s="8">
        <f t="shared" si="42"/>
        <v>45.275521567873483</v>
      </c>
      <c r="AF27" s="8">
        <f t="shared" si="43"/>
        <v>36.791640879828456</v>
      </c>
      <c r="AG27" s="8">
        <f t="shared" si="44"/>
        <v>33.438520196315437</v>
      </c>
      <c r="AH27" s="8">
        <f t="shared" si="45"/>
        <v>31.416253898299857</v>
      </c>
      <c r="AI27" s="8">
        <f t="shared" si="46"/>
        <v>26.678821252208486</v>
      </c>
      <c r="AJ27" s="8">
        <f t="shared" si="47"/>
        <v>23.882194209432846</v>
      </c>
      <c r="AK27" s="8">
        <f t="shared" si="39"/>
        <v>42.857861375827724</v>
      </c>
      <c r="AL27" s="8">
        <f t="shared" si="40"/>
        <v>37.801164044281904</v>
      </c>
      <c r="AN27">
        <f>B36</f>
        <v>750</v>
      </c>
      <c r="AO27" s="3">
        <f>O36</f>
        <v>6.8658503096309857</v>
      </c>
      <c r="AP27" s="3">
        <f t="shared" ref="AP27:BB27" si="50">P36</f>
        <v>6.3478847508213008</v>
      </c>
      <c r="AQ27" s="3">
        <f t="shared" si="50"/>
        <v>9.0054357843916222</v>
      </c>
      <c r="AR27" s="3">
        <f t="shared" si="50"/>
        <v>-16.715758295753986</v>
      </c>
      <c r="AS27" s="3">
        <f t="shared" si="50"/>
        <v>12.752196538053639</v>
      </c>
      <c r="AT27" s="3">
        <f t="shared" si="50"/>
        <v>-51.971380383143568</v>
      </c>
      <c r="AU27" s="3">
        <f t="shared" si="50"/>
        <v>10.41163628466146</v>
      </c>
      <c r="AV27" s="3">
        <f t="shared" si="50"/>
        <v>-41.601887133860316</v>
      </c>
      <c r="AW27" s="3">
        <f t="shared" si="50"/>
        <v>7.9807873750972957</v>
      </c>
      <c r="AX27" s="3">
        <f t="shared" si="50"/>
        <v>-26.53342247650324</v>
      </c>
      <c r="AY27" s="3">
        <f t="shared" si="50"/>
        <v>4.334514010751052</v>
      </c>
      <c r="AZ27" s="3">
        <f t="shared" si="50"/>
        <v>-1.4307254904676512</v>
      </c>
      <c r="BA27" s="3">
        <f t="shared" si="50"/>
        <v>5.4494510762173638</v>
      </c>
      <c r="BB27" s="3">
        <f t="shared" si="50"/>
        <v>-13.312032717792214</v>
      </c>
    </row>
    <row r="28" spans="1:54" x14ac:dyDescent="0.25">
      <c r="B28" s="7">
        <v>200</v>
      </c>
      <c r="C28" s="7">
        <v>1500</v>
      </c>
      <c r="D28" s="7">
        <v>47</v>
      </c>
      <c r="E28" s="7">
        <v>40</v>
      </c>
      <c r="F28" s="7">
        <v>33</v>
      </c>
      <c r="G28" s="7">
        <v>28</v>
      </c>
      <c r="H28" s="7">
        <v>26</v>
      </c>
      <c r="I28" s="7">
        <v>22</v>
      </c>
      <c r="J28" s="7">
        <v>20</v>
      </c>
      <c r="K28" s="8">
        <f t="shared" si="37"/>
        <v>36.988450284831409</v>
      </c>
      <c r="L28" s="8">
        <f t="shared" si="38"/>
        <v>30.107526881720428</v>
      </c>
      <c r="N28" s="13">
        <f t="shared" si="41"/>
        <v>7.3132203870903014</v>
      </c>
      <c r="O28" s="13">
        <f>INDEX(LINEST(D28:D31,$N28:$N31,1),1)</f>
        <v>10.321347628489477</v>
      </c>
      <c r="P28" s="13">
        <f>INDEX(LINEST(D28:D31,$N28:$N31,1),2)</f>
        <v>-27.902915725786514</v>
      </c>
      <c r="Q28" s="13">
        <f>INDEX(LINEST(E28:E31,$N28:$N31,1),1)</f>
        <v>8.0259317031832911</v>
      </c>
      <c r="R28" s="13">
        <f>INDEX(LINEST(E28:E31,$N28:$N31,1),2)</f>
        <v>-19.38290818054017</v>
      </c>
      <c r="S28" s="13">
        <f>INDEX(LINEST(F28:F31,$N28:$N31,1),1)</f>
        <v>5.4043067481313702</v>
      </c>
      <c r="T28" s="13">
        <f>INDEX(LINEST(F28:F31,$N28:$N31,1),2)</f>
        <v>-6.4625470137552981</v>
      </c>
      <c r="U28" s="13">
        <f>INDEX(LINEST(G28:G31,$N28:$N31,1),1)</f>
        <v>7.6895239402937712</v>
      </c>
      <c r="V28" s="13">
        <f>INDEX(LINEST(G28:G31,$N28:$N31,1),2)</f>
        <v>-28.528600865721486</v>
      </c>
      <c r="W28" s="13">
        <f>INDEX(LINEST(H28:H31,$N28:$N31,1),1)</f>
        <v>7.6895239402937712</v>
      </c>
      <c r="X28" s="13">
        <f>INDEX(LINEST(H28:H31,$N28:$N31,1),2)</f>
        <v>-30.528600865721486</v>
      </c>
      <c r="Y28" s="13">
        <f>INDEX(LINEST(I28:I31,$N28:$N31,1),1)</f>
        <v>6.9109946377169784</v>
      </c>
      <c r="Z28" s="13">
        <f>INDEX(LINEST(I28:I31,$N28:$N31,1),2)</f>
        <v>-28.501600953215608</v>
      </c>
      <c r="AA28" s="13">
        <f>INDEX(LINEST(J28:J31,$N28:$N31,1),1)</f>
        <v>6.9109946377169784</v>
      </c>
      <c r="AB28" s="13">
        <f>INDEX(LINEST(J28:J31,$N28:$N31,1),2)</f>
        <v>-30.501600953215608</v>
      </c>
      <c r="AD28" s="8">
        <f>O$28*$N28+P$28</f>
        <v>47.579374173128855</v>
      </c>
      <c r="AE28" s="8">
        <f>Q$28*$N28+R$28</f>
        <v>39.312499176574264</v>
      </c>
      <c r="AF28" s="8">
        <f>S$28*$N28+T$28</f>
        <v>33.060339274768729</v>
      </c>
      <c r="AG28" s="8">
        <f>U$28*$N28+V$28</f>
        <v>27.706582381453863</v>
      </c>
      <c r="AH28" s="8">
        <f>W$28*$N28+X$28</f>
        <v>25.706582381453863</v>
      </c>
      <c r="AI28" s="8">
        <f>Y$28*$N28+Z$28</f>
        <v>22.040025926407949</v>
      </c>
      <c r="AJ28" s="8">
        <f>AA$28*$N28+AB$28</f>
        <v>20.040025926407949</v>
      </c>
      <c r="AK28" s="8">
        <f t="shared" si="39"/>
        <v>36.912988364386273</v>
      </c>
      <c r="AL28" s="8">
        <f t="shared" si="40"/>
        <v>29.401579509343513</v>
      </c>
    </row>
    <row r="29" spans="1:54" x14ac:dyDescent="0.25">
      <c r="B29" s="7">
        <v>200</v>
      </c>
      <c r="C29" s="7">
        <v>2000</v>
      </c>
      <c r="D29" s="7">
        <v>51</v>
      </c>
      <c r="E29" s="7">
        <v>41</v>
      </c>
      <c r="F29" s="7">
        <v>35</v>
      </c>
      <c r="G29" s="7">
        <v>30</v>
      </c>
      <c r="H29" s="7">
        <v>28</v>
      </c>
      <c r="I29" s="7">
        <v>24</v>
      </c>
      <c r="J29" s="7">
        <v>22</v>
      </c>
      <c r="K29" s="8">
        <f t="shared" si="37"/>
        <v>39.351381059750331</v>
      </c>
      <c r="L29" s="8">
        <f t="shared" si="38"/>
        <v>33.333333333333336</v>
      </c>
      <c r="N29" s="13">
        <f t="shared" si="41"/>
        <v>7.6009024595420822</v>
      </c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D29" s="8">
        <f t="shared" ref="AD29:AD31" si="51">O$28*$N29+P$28</f>
        <v>50.548640849387994</v>
      </c>
      <c r="AE29" s="8">
        <f t="shared" ref="AE29:AE31" si="52">Q$28*$N29+R$28</f>
        <v>41.621415842302483</v>
      </c>
      <c r="AF29" s="8">
        <f t="shared" ref="AF29:AF31" si="53">S$28*$N29+T$28</f>
        <v>34.615061440236303</v>
      </c>
      <c r="AG29" s="8">
        <f t="shared" ref="AG29:AG31" si="54">U$28*$N29+V$28</f>
        <v>29.91872056476516</v>
      </c>
      <c r="AH29" s="8">
        <f t="shared" ref="AH29:AH31" si="55">W$28*$N29+X$28</f>
        <v>27.91872056476516</v>
      </c>
      <c r="AI29" s="8">
        <f t="shared" ref="AI29:AI31" si="56">Y$28*$N29+Z$28</f>
        <v>24.028195186489512</v>
      </c>
      <c r="AJ29" s="8">
        <f>AA$28*$N29+AB$28</f>
        <v>22.028195186489512</v>
      </c>
      <c r="AK29" s="8">
        <f t="shared" si="39"/>
        <v>39.250784281976799</v>
      </c>
      <c r="AL29" s="8">
        <f t="shared" si="40"/>
        <v>32.814529711940224</v>
      </c>
      <c r="AN29" t="s">
        <v>30</v>
      </c>
    </row>
    <row r="30" spans="1:54" x14ac:dyDescent="0.25">
      <c r="B30" s="7">
        <v>200</v>
      </c>
      <c r="C30" s="7">
        <v>2600</v>
      </c>
      <c r="D30" s="7">
        <v>54</v>
      </c>
      <c r="E30" s="7">
        <v>43</v>
      </c>
      <c r="F30" s="7">
        <v>35.5</v>
      </c>
      <c r="G30" s="7">
        <v>31</v>
      </c>
      <c r="H30" s="7">
        <v>29</v>
      </c>
      <c r="I30" s="7">
        <v>26</v>
      </c>
      <c r="J30" s="7">
        <v>24</v>
      </c>
      <c r="K30" s="8">
        <f t="shared" si="37"/>
        <v>41.341977704424025</v>
      </c>
      <c r="L30" s="8">
        <f t="shared" si="38"/>
        <v>36.781609195402297</v>
      </c>
      <c r="N30" s="13">
        <f t="shared" si="41"/>
        <v>7.8632667240095735</v>
      </c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D30" s="8">
        <f t="shared" si="51"/>
        <v>53.256593628249917</v>
      </c>
      <c r="AE30" s="8">
        <f t="shared" si="52"/>
        <v>43.727133510274484</v>
      </c>
      <c r="AF30" s="8">
        <f t="shared" si="53"/>
        <v>36.03295840516649</v>
      </c>
      <c r="AG30" s="8">
        <f t="shared" si="54"/>
        <v>31.936176857465504</v>
      </c>
      <c r="AH30" s="8">
        <f t="shared" si="55"/>
        <v>29.936176857465504</v>
      </c>
      <c r="AI30" s="8">
        <f t="shared" si="56"/>
        <v>25.841393211352909</v>
      </c>
      <c r="AJ30" s="8">
        <f t="shared" ref="AJ30:AJ31" si="57">AA$28*$N30+AB$28</f>
        <v>23.841393211352909</v>
      </c>
      <c r="AK30" s="8">
        <f t="shared" si="39"/>
        <v>41.431422502358103</v>
      </c>
      <c r="AL30" s="8">
        <f t="shared" si="40"/>
        <v>35.927119112930939</v>
      </c>
      <c r="AN30">
        <f>AN10</f>
        <v>200</v>
      </c>
    </row>
    <row r="31" spans="1:54" x14ac:dyDescent="0.25">
      <c r="B31" s="7">
        <v>200</v>
      </c>
      <c r="C31" s="7">
        <v>3600</v>
      </c>
      <c r="D31" s="7">
        <v>56</v>
      </c>
      <c r="E31" s="7">
        <v>47</v>
      </c>
      <c r="F31" s="7">
        <v>38</v>
      </c>
      <c r="G31" s="7">
        <v>35</v>
      </c>
      <c r="H31" s="7">
        <v>33</v>
      </c>
      <c r="I31" s="7">
        <v>28</v>
      </c>
      <c r="J31" s="7">
        <v>26</v>
      </c>
      <c r="K31" s="8">
        <f t="shared" si="37"/>
        <v>44.249883533334582</v>
      </c>
      <c r="L31" s="8">
        <f t="shared" si="38"/>
        <v>39.080459770114942</v>
      </c>
      <c r="N31" s="13">
        <f t="shared" si="41"/>
        <v>8.1886891244442008</v>
      </c>
      <c r="O31" s="20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D31" s="8">
        <f t="shared" si="51"/>
        <v>56.615391349233207</v>
      </c>
      <c r="AE31" s="8">
        <f t="shared" si="52"/>
        <v>46.33895147084877</v>
      </c>
      <c r="AF31" s="8">
        <f t="shared" si="53"/>
        <v>37.791640879828456</v>
      </c>
      <c r="AG31" s="8">
        <f t="shared" si="54"/>
        <v>34.438520196315437</v>
      </c>
      <c r="AH31" s="8">
        <f t="shared" si="55"/>
        <v>32.438520196315437</v>
      </c>
      <c r="AI31" s="8">
        <f t="shared" si="56"/>
        <v>28.090385675749602</v>
      </c>
      <c r="AJ31" s="8">
        <f t="shared" si="57"/>
        <v>26.090385675749602</v>
      </c>
      <c r="AK31" s="8">
        <f t="shared" si="39"/>
        <v>44.198995503827199</v>
      </c>
      <c r="AL31" s="8">
        <f t="shared" si="40"/>
        <v>39.787806148543915</v>
      </c>
    </row>
    <row r="32" spans="1:54" x14ac:dyDescent="0.25">
      <c r="B32" s="7">
        <v>500</v>
      </c>
      <c r="C32" s="7">
        <v>1500</v>
      </c>
      <c r="D32" s="7">
        <v>54</v>
      </c>
      <c r="E32" s="7">
        <v>47</v>
      </c>
      <c r="F32" s="7">
        <v>37</v>
      </c>
      <c r="G32" s="7">
        <v>33</v>
      </c>
      <c r="H32" s="7">
        <v>31</v>
      </c>
      <c r="I32" s="7">
        <v>29</v>
      </c>
      <c r="J32" s="7">
        <v>25</v>
      </c>
      <c r="K32" s="8">
        <f t="shared" si="37"/>
        <v>43.092768989589061</v>
      </c>
      <c r="L32" s="8">
        <f t="shared" si="38"/>
        <v>37.634408602150536</v>
      </c>
      <c r="N32" s="13">
        <f t="shared" si="41"/>
        <v>7.3132203870903014</v>
      </c>
      <c r="O32" s="13">
        <f>INDEX(LINEST(D32:D35,$N32:$N35,1),1)</f>
        <v>8.2269064818148312</v>
      </c>
      <c r="P32" s="13">
        <f>INDEX(LINEST(D32:D35,$N32:$N35,1),2)</f>
        <v>-5.6887583832481212</v>
      </c>
      <c r="Q32" s="13">
        <f>INDEX(LINEST(E32:E35,$N32:$N35,1),1)</f>
        <v>9.3418435472811439</v>
      </c>
      <c r="R32" s="13">
        <f>INDEX(LINEST(E32:E35,$N32:$N35,1),2)</f>
        <v>-21.570065610572684</v>
      </c>
      <c r="S32" s="13">
        <f>INDEX(LINEST(F32:F35,$N32:$N35,1),1)</f>
        <v>10.07522852177194</v>
      </c>
      <c r="T32" s="13">
        <f>INDEX(LINEST(F32:F35,$N32:$N35,1),2)</f>
        <v>-36.747579819041633</v>
      </c>
      <c r="U32" s="13">
        <f>INDEX(LINEST(G32:G35,$N32:$N35,1),1)</f>
        <v>9.0505801124776148</v>
      </c>
      <c r="V32" s="13">
        <f>INDEX(LINEST(G32:G35,$N32:$N35,1),2)</f>
        <v>-33.565243999790894</v>
      </c>
      <c r="W32" s="13">
        <f>INDEX(LINEST(H32:H35,$N32:$N35,1),1)</f>
        <v>3.4554973188584892</v>
      </c>
      <c r="X32" s="13">
        <f>INDEX(LINEST(H32:H35,$N32:$N35,1),2)</f>
        <v>5.7491995233921962</v>
      </c>
      <c r="Y32" s="13">
        <f>INDEX(LINEST(I32:I35,$N32:$N35,1),1)</f>
        <v>2.2400728640764074</v>
      </c>
      <c r="Z32" s="13">
        <f>INDEX(LINEST(I32:I35,$N32:$N35,1),2)</f>
        <v>12.783431852070731</v>
      </c>
      <c r="AA32" s="13">
        <f>INDEX(LINEST(J32:J35,$N32:$N35,1),1)</f>
        <v>3.4554973188584892</v>
      </c>
      <c r="AB32" s="13">
        <f>INDEX(LINEST(J32:J35,$N32:$N35,1),2)</f>
        <v>-0.2508004766078038</v>
      </c>
      <c r="AD32" s="8">
        <f>O$32*$N32+P$32</f>
        <v>54.476421822245449</v>
      </c>
      <c r="AE32" s="8">
        <f>Q$32*$N32+R$32</f>
        <v>46.748895072411756</v>
      </c>
      <c r="AF32" s="8">
        <f>S$32*$N32+T$32</f>
        <v>36.9347868109746</v>
      </c>
      <c r="AG32" s="8">
        <f>U$32*$N32+V$32</f>
        <v>32.623642993774439</v>
      </c>
      <c r="AH32" s="8">
        <f>W$32*$N32+X$32</f>
        <v>31.020012963203975</v>
      </c>
      <c r="AI32" s="8">
        <f>Y$32*$N32+Z$32</f>
        <v>29.165578390202075</v>
      </c>
      <c r="AJ32" s="8">
        <f>AA$32*$N32+AB$32</f>
        <v>25.020012963203975</v>
      </c>
      <c r="AK32" s="8">
        <f t="shared" si="39"/>
        <v>43.129371307597076</v>
      </c>
      <c r="AL32" s="8">
        <f t="shared" si="40"/>
        <v>37.364403303668553</v>
      </c>
      <c r="AN32">
        <f>INDEX(AN24:AN27,MATCH(AN30,AN24:AN27,1))</f>
        <v>200</v>
      </c>
      <c r="AO32">
        <f>VLOOKUP($AN32,$AN$24:$BB$27,2)</f>
        <v>10.321347628489477</v>
      </c>
      <c r="AP32">
        <f>VLOOKUP($AN32,$AN$24:$BB$27,3)</f>
        <v>-27.902915725786514</v>
      </c>
      <c r="AQ32">
        <f>VLOOKUP($AN32,$AN$24:$BB$27,4)</f>
        <v>8.0259317031832911</v>
      </c>
      <c r="AR32">
        <f>VLOOKUP($AN32,$AN$24:$BB$27,5)</f>
        <v>-19.38290818054017</v>
      </c>
      <c r="AS32">
        <f>VLOOKUP($AN32,$AN$24:$BB$27,6)</f>
        <v>5.4043067481313702</v>
      </c>
      <c r="AT32">
        <f>VLOOKUP($AN32,$AN$24:$BB$27,7)</f>
        <v>-6.4625470137552981</v>
      </c>
      <c r="AU32">
        <f>VLOOKUP($AN32,$AN$24:$BB$27,8)</f>
        <v>7.6895239402937712</v>
      </c>
      <c r="AV32">
        <f>VLOOKUP($AN32,$AN$24:$BB$27,9)</f>
        <v>-28.528600865721486</v>
      </c>
      <c r="AW32">
        <f>VLOOKUP($AN32,$AN$24:$BB$27,10)</f>
        <v>7.6895239402937712</v>
      </c>
      <c r="AX32">
        <f>VLOOKUP($AN32,$AN$24:$BB$27,11)</f>
        <v>-30.528600865721486</v>
      </c>
      <c r="AY32">
        <f>VLOOKUP($AN32,$AN$24:$BB$27,12)</f>
        <v>6.9109946377169784</v>
      </c>
      <c r="AZ32">
        <f>VLOOKUP($AN32,$AN$24:$BB$27,13)</f>
        <v>-28.501600953215608</v>
      </c>
      <c r="BA32">
        <f>VLOOKUP($AN32,$AN$24:$BB$27,14)</f>
        <v>6.9109946377169784</v>
      </c>
      <c r="BB32">
        <f>VLOOKUP($AN32,$AN$24:$BB$27,15)</f>
        <v>-30.501600953215608</v>
      </c>
    </row>
    <row r="33" spans="1:54" x14ac:dyDescent="0.25">
      <c r="B33" s="7">
        <v>500</v>
      </c>
      <c r="C33" s="7">
        <v>2000</v>
      </c>
      <c r="D33" s="7">
        <v>57</v>
      </c>
      <c r="E33" s="7">
        <v>49</v>
      </c>
      <c r="F33" s="7">
        <v>40</v>
      </c>
      <c r="G33" s="7">
        <v>35</v>
      </c>
      <c r="H33" s="7">
        <v>32</v>
      </c>
      <c r="I33" s="7">
        <v>30</v>
      </c>
      <c r="J33" s="7">
        <v>26</v>
      </c>
      <c r="K33" s="8">
        <f t="shared" si="37"/>
        <v>45.424930376218107</v>
      </c>
      <c r="L33" s="8">
        <f t="shared" si="38"/>
        <v>40.229885057471265</v>
      </c>
      <c r="N33" s="13">
        <f t="shared" si="41"/>
        <v>7.6009024595420822</v>
      </c>
      <c r="O33" s="14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D33" s="8">
        <f t="shared" ref="AD33:AD35" si="58">O$32*$N33+P$32</f>
        <v>56.843155328800925</v>
      </c>
      <c r="AE33" s="8">
        <f t="shared" ref="AE33:AE35" si="59">Q$32*$N33+R$32</f>
        <v>49.436375984613889</v>
      </c>
      <c r="AF33" s="8">
        <f t="shared" ref="AF33:AF35" si="60">S$32*$N33+T$32</f>
        <v>39.833249432543241</v>
      </c>
      <c r="AG33" s="8">
        <f t="shared" ref="AG33:AG35" si="61">U$32*$N33+V$32</f>
        <v>35.227332637422862</v>
      </c>
      <c r="AH33" s="8">
        <f t="shared" ref="AH33:AH35" si="62">W$32*$N33+X$32</f>
        <v>32.014097593244756</v>
      </c>
      <c r="AI33" s="8">
        <f t="shared" ref="AI33:AI35" si="63">Y$32*$N33+Z$32</f>
        <v>29.810007194182571</v>
      </c>
      <c r="AJ33" s="8">
        <f t="shared" ref="AJ33:AJ35" si="64">AA$32*$N33+AB$32</f>
        <v>26.014097593244756</v>
      </c>
      <c r="AK33" s="8">
        <f t="shared" si="39"/>
        <v>45.507108521755114</v>
      </c>
      <c r="AL33" s="8">
        <f t="shared" si="40"/>
        <v>40.254167725391277</v>
      </c>
      <c r="AN33">
        <f>INDEX(AN24:AN27,MATCH(AN30,AN24:AN27,1)+1)</f>
        <v>500</v>
      </c>
      <c r="AO33">
        <f>VLOOKUP($AN33,$AN$24:$BB$27,2)</f>
        <v>8.2269064818148312</v>
      </c>
      <c r="AP33">
        <f>VLOOKUP($AN33,$AN$24:$BB$27,3)</f>
        <v>-5.6887583832481212</v>
      </c>
      <c r="AQ33">
        <f>VLOOKUP($AN33,$AN$24:$BB$27,4)</f>
        <v>9.3418435472811439</v>
      </c>
      <c r="AR33">
        <f>VLOOKUP($AN33,$AN$24:$BB$27,5)</f>
        <v>-21.570065610572684</v>
      </c>
      <c r="AS33">
        <f>VLOOKUP($AN33,$AN$24:$BB$27,6)</f>
        <v>10.07522852177194</v>
      </c>
      <c r="AT33">
        <f>VLOOKUP($AN33,$AN$24:$BB$27,7)</f>
        <v>-36.747579819041633</v>
      </c>
      <c r="AU33">
        <f>VLOOKUP($AN33,$AN$24:$BB$27,8)</f>
        <v>9.0505801124776148</v>
      </c>
      <c r="AV33">
        <f>VLOOKUP($AN33,$AN$24:$BB$27,9)</f>
        <v>-33.565243999790894</v>
      </c>
      <c r="AW33">
        <f>VLOOKUP($AN33,$AN$24:$BB$27,10)</f>
        <v>3.4554973188584892</v>
      </c>
      <c r="AX33">
        <f>VLOOKUP($AN33,$AN$24:$BB$27,11)</f>
        <v>5.7491995233921962</v>
      </c>
      <c r="AY33">
        <f>VLOOKUP($AN33,$AN$24:$BB$27,12)</f>
        <v>2.2400728640764074</v>
      </c>
      <c r="AZ33">
        <f>VLOOKUP($AN33,$AN$24:$BB$27,13)</f>
        <v>12.783431852070731</v>
      </c>
      <c r="BA33">
        <f>VLOOKUP($AN33,$AN$24:$BB$27,14)</f>
        <v>3.4554973188584892</v>
      </c>
      <c r="BB33">
        <f>VLOOKUP($AN33,$AN$24:$BB$27,15)</f>
        <v>-0.2508004766078038</v>
      </c>
    </row>
    <row r="34" spans="1:54" x14ac:dyDescent="0.25">
      <c r="B34" s="7">
        <v>500</v>
      </c>
      <c r="C34" s="7">
        <v>2600</v>
      </c>
      <c r="D34" s="7">
        <v>60</v>
      </c>
      <c r="E34" s="7">
        <v>52</v>
      </c>
      <c r="F34" s="7">
        <v>42</v>
      </c>
      <c r="G34" s="7">
        <v>37</v>
      </c>
      <c r="H34" s="7">
        <v>33</v>
      </c>
      <c r="I34" s="7">
        <v>30.5</v>
      </c>
      <c r="J34" s="7">
        <v>27</v>
      </c>
      <c r="K34" s="8">
        <f t="shared" si="37"/>
        <v>48.02460401606811</v>
      </c>
      <c r="L34" s="8">
        <f t="shared" si="38"/>
        <v>43.678160919540232</v>
      </c>
      <c r="N34" s="13">
        <f t="shared" si="41"/>
        <v>7.8632667240095735</v>
      </c>
      <c r="O34" s="17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D34" s="8">
        <f t="shared" si="58"/>
        <v>59.001601596745111</v>
      </c>
      <c r="AE34" s="8">
        <f t="shared" si="59"/>
        <v>51.887341895666694</v>
      </c>
      <c r="AF34" s="8">
        <f t="shared" si="60"/>
        <v>42.476629352999836</v>
      </c>
      <c r="AG34" s="8">
        <f t="shared" si="61"/>
        <v>37.601881431637153</v>
      </c>
      <c r="AH34" s="8">
        <f t="shared" si="62"/>
        <v>32.920696605676454</v>
      </c>
      <c r="AI34" s="8">
        <f t="shared" si="63"/>
        <v>30.397722263519565</v>
      </c>
      <c r="AJ34" s="8">
        <f t="shared" si="64"/>
        <v>26.920696605676454</v>
      </c>
      <c r="AK34" s="8">
        <f t="shared" si="39"/>
        <v>47.737131075636881</v>
      </c>
      <c r="AL34" s="8">
        <f t="shared" si="40"/>
        <v>42.889614941577086</v>
      </c>
      <c r="AN34" s="24">
        <f>AN30</f>
        <v>200</v>
      </c>
      <c r="AO34" s="23">
        <f>IF($AN$30=100,AO32,IF($AN$30=750,AO32,FORECAST($AN$34,AO32:AO33,$AN$32:$AN$33)))</f>
        <v>10.321347628489477</v>
      </c>
      <c r="AP34" s="23">
        <f t="shared" ref="AP34:BB34" si="65">IF($AN$30=100,AP32,IF($AN$30=750,AP32,FORECAST($AN$34,AP32:AP33,$AN$32:$AN$33)))</f>
        <v>-27.902915725786514</v>
      </c>
      <c r="AQ34" s="23">
        <f t="shared" si="65"/>
        <v>8.0259317031832893</v>
      </c>
      <c r="AR34" s="23">
        <f t="shared" si="65"/>
        <v>-19.38290818054017</v>
      </c>
      <c r="AS34" s="23">
        <f t="shared" si="65"/>
        <v>5.4043067481313702</v>
      </c>
      <c r="AT34" s="23">
        <f t="shared" si="65"/>
        <v>-6.4625470137552981</v>
      </c>
      <c r="AU34" s="23">
        <f t="shared" si="65"/>
        <v>7.6895239402937712</v>
      </c>
      <c r="AV34" s="23">
        <f t="shared" si="65"/>
        <v>-28.528600865721486</v>
      </c>
      <c r="AW34" s="23">
        <f t="shared" si="65"/>
        <v>7.6895239402937712</v>
      </c>
      <c r="AX34" s="23">
        <f t="shared" si="65"/>
        <v>-30.528600865721483</v>
      </c>
      <c r="AY34" s="23">
        <f t="shared" si="65"/>
        <v>6.9109946377169766</v>
      </c>
      <c r="AZ34" s="23">
        <f t="shared" si="65"/>
        <v>-28.501600953215608</v>
      </c>
      <c r="BA34" s="23">
        <f t="shared" si="65"/>
        <v>6.9109946377169784</v>
      </c>
      <c r="BB34" s="23">
        <f t="shared" si="65"/>
        <v>-30.501600953215608</v>
      </c>
    </row>
    <row r="35" spans="1:54" x14ac:dyDescent="0.25">
      <c r="B35" s="7">
        <v>500</v>
      </c>
      <c r="C35" s="7">
        <v>3600</v>
      </c>
      <c r="D35" s="7">
        <v>61</v>
      </c>
      <c r="E35" s="7">
        <v>55</v>
      </c>
      <c r="F35" s="7">
        <v>46</v>
      </c>
      <c r="G35" s="7">
        <v>41</v>
      </c>
      <c r="H35" s="7">
        <v>34</v>
      </c>
      <c r="I35" s="7">
        <v>31</v>
      </c>
      <c r="J35" s="7">
        <v>28</v>
      </c>
      <c r="K35" s="8">
        <f t="shared" si="37"/>
        <v>50.476034127556531</v>
      </c>
      <c r="L35" s="8">
        <f t="shared" si="38"/>
        <v>46.236559139784944</v>
      </c>
      <c r="N35" s="13">
        <f t="shared" si="41"/>
        <v>8.1886891244442008</v>
      </c>
      <c r="O35" s="20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D35" s="8">
        <f t="shared" si="58"/>
        <v>61.678821252208486</v>
      </c>
      <c r="AE35" s="8">
        <f t="shared" si="59"/>
        <v>54.927387047307647</v>
      </c>
      <c r="AF35" s="8">
        <f t="shared" si="60"/>
        <v>45.75533440348228</v>
      </c>
      <c r="AG35" s="8">
        <f t="shared" si="61"/>
        <v>40.547142937165518</v>
      </c>
      <c r="AH35" s="8">
        <f t="shared" si="62"/>
        <v>34.045192837874801</v>
      </c>
      <c r="AI35" s="8">
        <f t="shared" si="63"/>
        <v>31.126692152095782</v>
      </c>
      <c r="AJ35" s="8">
        <f t="shared" si="64"/>
        <v>28.045192837874801</v>
      </c>
      <c r="AK35" s="8">
        <f t="shared" si="39"/>
        <v>50.564669335860309</v>
      </c>
      <c r="AL35" s="8">
        <f t="shared" si="40"/>
        <v>46.158480696029727</v>
      </c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</row>
    <row r="36" spans="1:54" x14ac:dyDescent="0.25">
      <c r="B36" s="7">
        <v>750</v>
      </c>
      <c r="C36" s="7">
        <v>1500</v>
      </c>
      <c r="D36" s="7">
        <v>56</v>
      </c>
      <c r="E36" s="7">
        <v>49</v>
      </c>
      <c r="F36" s="7">
        <v>41</v>
      </c>
      <c r="G36" s="7">
        <v>35</v>
      </c>
      <c r="H36" s="7">
        <v>32</v>
      </c>
      <c r="I36" s="7">
        <v>30</v>
      </c>
      <c r="J36" s="7">
        <v>27</v>
      </c>
      <c r="K36" s="8">
        <f t="shared" si="37"/>
        <v>45.271437136129727</v>
      </c>
      <c r="L36" s="8">
        <f t="shared" si="38"/>
        <v>39.784946236559136</v>
      </c>
      <c r="N36" s="13">
        <f t="shared" si="41"/>
        <v>7.3132203870903014</v>
      </c>
      <c r="O36" s="13">
        <f>INDEX(LINEST(D36:D39,$N36:$N39,1),1)</f>
        <v>6.8658503096309857</v>
      </c>
      <c r="P36" s="13">
        <f>INDEX(LINEST(D36:D39,$N36:$N39,1),2)</f>
        <v>6.3478847508213008</v>
      </c>
      <c r="Q36" s="13">
        <f>INDEX(LINEST(E36:E39,$N36:$N39,1),1)</f>
        <v>9.0054357843916222</v>
      </c>
      <c r="R36" s="13">
        <f>INDEX(LINEST(E36:E39,$N36:$N39,1),2)</f>
        <v>-16.715758295753986</v>
      </c>
      <c r="S36" s="13">
        <f>INDEX(LINEST(F36:F39,$N36:$N39,1),1)</f>
        <v>12.752196538053639</v>
      </c>
      <c r="T36" s="13">
        <f>INDEX(LINEST(F36:F39,$N36:$N39,1),2)</f>
        <v>-51.971380383143568</v>
      </c>
      <c r="U36" s="13">
        <f>INDEX(LINEST(G36:G39,$N36:$N39,1),1)</f>
        <v>10.41163628466146</v>
      </c>
      <c r="V36" s="13">
        <f>INDEX(LINEST(G36:G39,$N36:$N39,1),2)</f>
        <v>-41.601887133860316</v>
      </c>
      <c r="W36" s="13">
        <f>INDEX(LINEST(H36:H39,$N36:$N39,1),1)</f>
        <v>7.9807873750972957</v>
      </c>
      <c r="X36" s="13">
        <f>INDEX(LINEST(H36:H39,$N36:$N39,1),2)</f>
        <v>-26.53342247650324</v>
      </c>
      <c r="Y36" s="13">
        <f>INDEX(LINEST(I36:I39,$N36:$N39,1),1)</f>
        <v>4.334514010751052</v>
      </c>
      <c r="Z36" s="13">
        <f>INDEX(LINEST(I36:I39,$N36:$N39,1),2)</f>
        <v>-1.4307254904676512</v>
      </c>
      <c r="AA36" s="13">
        <f>INDEX(LINEST(J36:J39,$N36:$N39,1),1)</f>
        <v>5.4494510762173638</v>
      </c>
      <c r="AB36" s="13">
        <f>INDEX(LINEST(J36:J39,$N36:$N39,1),2)</f>
        <v>-13.312032717792214</v>
      </c>
      <c r="AD36" s="8">
        <f>O$36*$N36+P$36</f>
        <v>56.559361209924887</v>
      </c>
      <c r="AE36" s="8">
        <f>Q$36*$N36+R$36</f>
        <v>49.142978277291363</v>
      </c>
      <c r="AF36" s="8">
        <f>S$36*$N36+T$36</f>
        <v>41.288243319132661</v>
      </c>
      <c r="AG36" s="8">
        <f>U$36*$N36+V$36</f>
        <v>34.540703606094993</v>
      </c>
      <c r="AH36" s="8">
        <f>W$36*$N36+X$36</f>
        <v>31.831834460091194</v>
      </c>
      <c r="AI36" s="8">
        <f>Y$36*$N36+Z$36</f>
        <v>30.268530741085492</v>
      </c>
      <c r="AJ36" s="8">
        <f>AA$36*$N36+AB$36</f>
        <v>26.541003991251799</v>
      </c>
      <c r="AK36" s="8">
        <f t="shared" si="39"/>
        <v>45.493791809534429</v>
      </c>
      <c r="AL36" s="8">
        <f t="shared" si="40"/>
        <v>39.938686319668129</v>
      </c>
    </row>
    <row r="37" spans="1:54" x14ac:dyDescent="0.25">
      <c r="B37" s="7">
        <v>750</v>
      </c>
      <c r="C37" s="7">
        <v>2000</v>
      </c>
      <c r="D37" s="7">
        <v>59</v>
      </c>
      <c r="E37" s="7">
        <v>52</v>
      </c>
      <c r="F37" s="7">
        <v>45</v>
      </c>
      <c r="G37" s="7">
        <v>37</v>
      </c>
      <c r="H37" s="7">
        <v>34</v>
      </c>
      <c r="I37" s="7">
        <v>32</v>
      </c>
      <c r="J37" s="7">
        <v>28</v>
      </c>
      <c r="K37" s="8">
        <f t="shared" si="37"/>
        <v>48.281434583573784</v>
      </c>
      <c r="L37" s="8">
        <f t="shared" si="38"/>
        <v>43.01075268817204</v>
      </c>
      <c r="N37" s="13">
        <f t="shared" si="41"/>
        <v>7.6009024595420822</v>
      </c>
      <c r="O37" s="14"/>
      <c r="P37" s="15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D37" s="8">
        <f t="shared" ref="AD37:AD39" si="66">O$36*$N37+P$36</f>
        <v>58.53454325614323</v>
      </c>
      <c r="AE37" s="8">
        <f>Q$36*$N37+R$36</f>
        <v>51.733680707076573</v>
      </c>
      <c r="AF37" s="8">
        <f t="shared" ref="AF37:AF39" si="67">S$36*$N37+T$36</f>
        <v>44.956821647512356</v>
      </c>
      <c r="AG37" s="8">
        <f t="shared" ref="AG37:AG39" si="68">U$36*$N37+V$36</f>
        <v>37.535944710080571</v>
      </c>
      <c r="AH37" s="8">
        <f t="shared" ref="AH37:AH39" si="69">W$36*$N37+X$36</f>
        <v>34.127763911956194</v>
      </c>
      <c r="AI37" s="8">
        <f t="shared" ref="AI37:AI39" si="70">Y$36*$N37+Z$36</f>
        <v>31.515492714769636</v>
      </c>
      <c r="AJ37" s="8">
        <f t="shared" ref="AJ37:AJ39" si="71">AA$36*$N37+AB$36</f>
        <v>28.108713370582592</v>
      </c>
      <c r="AK37" s="8">
        <f t="shared" si="39"/>
        <v>48.091969537775327</v>
      </c>
      <c r="AL37" s="8">
        <f t="shared" si="40"/>
        <v>42.724387857071584</v>
      </c>
    </row>
    <row r="38" spans="1:54" x14ac:dyDescent="0.25">
      <c r="B38" s="7">
        <v>750</v>
      </c>
      <c r="C38" s="7">
        <v>2600</v>
      </c>
      <c r="D38" s="7">
        <v>61</v>
      </c>
      <c r="E38" s="7">
        <v>54</v>
      </c>
      <c r="F38" s="7">
        <v>49</v>
      </c>
      <c r="G38" s="7">
        <v>40</v>
      </c>
      <c r="H38" s="7">
        <v>36</v>
      </c>
      <c r="I38" s="7">
        <v>32.5</v>
      </c>
      <c r="J38" s="7">
        <v>28.5</v>
      </c>
      <c r="K38" s="8">
        <f t="shared" si="37"/>
        <v>50.850475466295691</v>
      </c>
      <c r="L38" s="8">
        <f t="shared" si="38"/>
        <v>45.379876796714584</v>
      </c>
      <c r="N38" s="13">
        <f t="shared" si="41"/>
        <v>7.8632667240095735</v>
      </c>
      <c r="O38" s="17"/>
      <c r="P38" s="18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D38" s="8">
        <f t="shared" si="66"/>
        <v>60.335897022573455</v>
      </c>
      <c r="AE38" s="8">
        <f>Q$36*$N38+R$36</f>
        <v>54.096385242857707</v>
      </c>
      <c r="AF38" s="8">
        <f t="shared" si="67"/>
        <v>48.302542312563688</v>
      </c>
      <c r="AG38" s="8">
        <f t="shared" si="68"/>
        <v>40.267586005808809</v>
      </c>
      <c r="AH38" s="8">
        <f t="shared" si="69"/>
        <v>36.221637321495038</v>
      </c>
      <c r="AI38" s="8">
        <f t="shared" si="70"/>
        <v>32.652714295024374</v>
      </c>
      <c r="AJ38" s="8">
        <f t="shared" si="71"/>
        <v>29.538454593945943</v>
      </c>
      <c r="AK38" s="8">
        <f t="shared" si="39"/>
        <v>50.550965671110681</v>
      </c>
      <c r="AL38" s="8">
        <f t="shared" si="40"/>
        <v>45.264930368664196</v>
      </c>
    </row>
    <row r="39" spans="1:54" x14ac:dyDescent="0.25">
      <c r="B39" s="7">
        <v>750</v>
      </c>
      <c r="C39" s="7">
        <v>3600</v>
      </c>
      <c r="D39" s="7">
        <v>62</v>
      </c>
      <c r="E39" s="7">
        <v>57</v>
      </c>
      <c r="F39" s="7">
        <v>52</v>
      </c>
      <c r="G39" s="7">
        <v>44</v>
      </c>
      <c r="H39" s="7">
        <v>39</v>
      </c>
      <c r="I39" s="7">
        <v>34</v>
      </c>
      <c r="J39" s="7">
        <v>32</v>
      </c>
      <c r="K39" s="8">
        <f t="shared" si="37"/>
        <v>53.501085279252777</v>
      </c>
      <c r="L39" s="8">
        <f t="shared" si="38"/>
        <v>48.459958932238195</v>
      </c>
      <c r="N39" s="13">
        <f t="shared" si="41"/>
        <v>8.1886891244442008</v>
      </c>
      <c r="O39" s="17"/>
      <c r="P39" s="18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D39" s="8">
        <f t="shared" si="66"/>
        <v>62.570198511358406</v>
      </c>
      <c r="AE39" s="8">
        <f>Q$36*$N39+R$36</f>
        <v>57.026955772774315</v>
      </c>
      <c r="AF39" s="8">
        <f t="shared" si="67"/>
        <v>52.452392720791252</v>
      </c>
      <c r="AG39" s="8">
        <f t="shared" si="68"/>
        <v>43.655765678015612</v>
      </c>
      <c r="AH39" s="8">
        <f t="shared" si="69"/>
        <v>38.81876430645756</v>
      </c>
      <c r="AI39" s="8">
        <f t="shared" si="70"/>
        <v>34.063262249120505</v>
      </c>
      <c r="AJ39" s="8">
        <f t="shared" si="71"/>
        <v>31.311828044219659</v>
      </c>
      <c r="AK39" s="8">
        <f t="shared" si="39"/>
        <v>53.723030275301085</v>
      </c>
      <c r="AL39" s="8">
        <f t="shared" si="40"/>
        <v>48.924427844754881</v>
      </c>
    </row>
    <row r="40" spans="1:54" x14ac:dyDescent="0.25">
      <c r="N40" s="4"/>
      <c r="O40" s="4"/>
      <c r="P40" s="4"/>
      <c r="AK40" s="2"/>
      <c r="AL40" s="2"/>
    </row>
    <row r="41" spans="1:54" x14ac:dyDescent="0.25">
      <c r="N41" s="4"/>
      <c r="O41" s="4"/>
      <c r="P41" s="4"/>
      <c r="AK41" s="2"/>
      <c r="AL41" s="2"/>
    </row>
    <row r="42" spans="1:54" x14ac:dyDescent="0.25">
      <c r="B42" s="1" t="s">
        <v>6</v>
      </c>
      <c r="C42" s="1" t="s">
        <v>7</v>
      </c>
      <c r="D42" s="1" t="s">
        <v>8</v>
      </c>
      <c r="E42" s="1" t="s">
        <v>9</v>
      </c>
      <c r="F42" s="1" t="s">
        <v>10</v>
      </c>
      <c r="G42" s="1" t="s">
        <v>11</v>
      </c>
      <c r="H42" s="1" t="s">
        <v>12</v>
      </c>
      <c r="I42" s="1" t="s">
        <v>13</v>
      </c>
    </row>
    <row r="43" spans="1:54" x14ac:dyDescent="0.25">
      <c r="A43" s="1" t="s">
        <v>5</v>
      </c>
      <c r="B43" s="1" t="s">
        <v>14</v>
      </c>
      <c r="C43" s="1">
        <v>-16.100000000000001</v>
      </c>
      <c r="D43" s="1">
        <v>-8.6</v>
      </c>
      <c r="E43" s="1">
        <v>-3.2</v>
      </c>
      <c r="F43" s="1">
        <v>0</v>
      </c>
      <c r="G43" s="1">
        <v>1.2</v>
      </c>
      <c r="H43" s="1">
        <v>1</v>
      </c>
      <c r="I43" s="1">
        <v>-1.1000000000000001</v>
      </c>
    </row>
    <row r="44" spans="1:54" x14ac:dyDescent="0.25">
      <c r="A44" s="1" t="s">
        <v>18</v>
      </c>
      <c r="B44" s="1" t="s">
        <v>23</v>
      </c>
      <c r="C44" s="1">
        <v>22</v>
      </c>
      <c r="D44" s="1">
        <v>12</v>
      </c>
      <c r="E44" s="1">
        <v>4.8</v>
      </c>
      <c r="F44" s="1">
        <v>0</v>
      </c>
      <c r="G44" s="1">
        <v>-3.5</v>
      </c>
      <c r="H44" s="1">
        <v>-6.1</v>
      </c>
      <c r="I44" s="1">
        <v>-8</v>
      </c>
    </row>
    <row r="45" spans="1:54" x14ac:dyDescent="0.25">
      <c r="B45" s="1" t="s">
        <v>24</v>
      </c>
      <c r="C45" s="1">
        <v>0.87</v>
      </c>
      <c r="D45" s="1">
        <v>0.93</v>
      </c>
      <c r="E45" s="1">
        <v>0.97399999999999998</v>
      </c>
      <c r="F45" s="1">
        <v>1</v>
      </c>
      <c r="G45" s="1">
        <v>1.0149999999999999</v>
      </c>
      <c r="H45" s="1">
        <v>1.0249999999999999</v>
      </c>
      <c r="I45" s="1">
        <v>1.03</v>
      </c>
    </row>
  </sheetData>
  <sheetProtection algorithmName="SHA-512" hashValue="JzbXmIEFddAOqSF38GwMOLIeuX3iXzMH6G+spUKIOhs4DEkCuLxyCj7Z0Ex1A9xp2SouugrRZsIsMzfLh8YLFA==" saltValue="1Z0fKBRornY1RkLO6hi53w==" spinCount="100000" sheet="1" objects="1" scenarios="1"/>
  <mergeCells count="36">
    <mergeCell ref="BA22:BB22"/>
    <mergeCell ref="W22:X22"/>
    <mergeCell ref="Y22:Z22"/>
    <mergeCell ref="AA22:AB22"/>
    <mergeCell ref="AD22:AJ22"/>
    <mergeCell ref="AK22:AL22"/>
    <mergeCell ref="AO22:AP22"/>
    <mergeCell ref="AQ22:AR22"/>
    <mergeCell ref="AS22:AT22"/>
    <mergeCell ref="AU22:AV22"/>
    <mergeCell ref="AW22:AX22"/>
    <mergeCell ref="AY22:AZ22"/>
    <mergeCell ref="D22:J22"/>
    <mergeCell ref="K22:L22"/>
    <mergeCell ref="O22:P22"/>
    <mergeCell ref="Q22:R22"/>
    <mergeCell ref="S22:T22"/>
    <mergeCell ref="U22:V22"/>
    <mergeCell ref="AQ2:AR2"/>
    <mergeCell ref="AS2:AT2"/>
    <mergeCell ref="AU2:AV2"/>
    <mergeCell ref="AW2:AX2"/>
    <mergeCell ref="U2:V2"/>
    <mergeCell ref="AY2:AZ2"/>
    <mergeCell ref="BA2:BB2"/>
    <mergeCell ref="W2:X2"/>
    <mergeCell ref="Y2:Z2"/>
    <mergeCell ref="AA2:AB2"/>
    <mergeCell ref="AD2:AJ2"/>
    <mergeCell ref="AK2:AL2"/>
    <mergeCell ref="AO2:AP2"/>
    <mergeCell ref="D2:J2"/>
    <mergeCell ref="K2:L2"/>
    <mergeCell ref="O2:P2"/>
    <mergeCell ref="Q2:R2"/>
    <mergeCell ref="S2:T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5"/>
  <sheetViews>
    <sheetView topLeftCell="V1" zoomScale="70" zoomScaleNormal="70" workbookViewId="0">
      <selection activeCell="AP15" sqref="AP15"/>
    </sheetView>
  </sheetViews>
  <sheetFormatPr defaultRowHeight="15" x14ac:dyDescent="0.25"/>
  <cols>
    <col min="1" max="10" width="9.140625" style="1"/>
    <col min="11" max="12" width="9.140625" style="2"/>
    <col min="14" max="19" width="9.140625" style="1"/>
    <col min="20" max="20" width="11.85546875" style="1" customWidth="1"/>
    <col min="21" max="21" width="9.140625" style="1"/>
    <col min="22" max="22" width="11.140625" style="1" customWidth="1"/>
    <col min="23" max="27" width="9.140625" style="1"/>
    <col min="28" max="28" width="11" style="1" customWidth="1"/>
    <col min="29" max="29" width="9.140625" customWidth="1"/>
    <col min="30" max="36" width="9.140625" style="2" customWidth="1"/>
    <col min="37" max="38" width="9.140625" customWidth="1"/>
    <col min="46" max="46" width="10.7109375" customWidth="1"/>
    <col min="48" max="48" width="10.7109375" customWidth="1"/>
    <col min="54" max="54" width="10" customWidth="1"/>
  </cols>
  <sheetData>
    <row r="1" spans="1:54" ht="23.25" x14ac:dyDescent="0.35">
      <c r="A1" s="6" t="s">
        <v>4</v>
      </c>
      <c r="O1" s="5" t="s">
        <v>28</v>
      </c>
      <c r="AD1" s="12" t="s">
        <v>29</v>
      </c>
    </row>
    <row r="2" spans="1:54" x14ac:dyDescent="0.25">
      <c r="B2" s="10"/>
      <c r="C2" s="10"/>
      <c r="D2" s="46" t="s">
        <v>3</v>
      </c>
      <c r="E2" s="46"/>
      <c r="F2" s="46"/>
      <c r="G2" s="46"/>
      <c r="H2" s="46"/>
      <c r="I2" s="46"/>
      <c r="J2" s="46"/>
      <c r="K2" s="37" t="s">
        <v>15</v>
      </c>
      <c r="L2" s="38"/>
      <c r="N2" s="7"/>
      <c r="O2" s="48" t="s">
        <v>7</v>
      </c>
      <c r="P2" s="48"/>
      <c r="Q2" s="48" t="s">
        <v>8</v>
      </c>
      <c r="R2" s="48"/>
      <c r="S2" s="48" t="s">
        <v>9</v>
      </c>
      <c r="T2" s="48"/>
      <c r="U2" s="48" t="s">
        <v>19</v>
      </c>
      <c r="V2" s="48"/>
      <c r="W2" s="48" t="s">
        <v>20</v>
      </c>
      <c r="X2" s="48"/>
      <c r="Y2" s="48" t="s">
        <v>21</v>
      </c>
      <c r="Z2" s="48"/>
      <c r="AA2" s="48" t="s">
        <v>22</v>
      </c>
      <c r="AB2" s="48"/>
      <c r="AD2" s="49" t="s">
        <v>32</v>
      </c>
      <c r="AE2" s="49"/>
      <c r="AF2" s="49"/>
      <c r="AG2" s="49"/>
      <c r="AH2" s="49"/>
      <c r="AI2" s="49"/>
      <c r="AJ2" s="49"/>
      <c r="AK2" s="37" t="s">
        <v>15</v>
      </c>
      <c r="AL2" s="38"/>
      <c r="AO2" s="48" t="s">
        <v>7</v>
      </c>
      <c r="AP2" s="48"/>
      <c r="AQ2" s="48" t="s">
        <v>8</v>
      </c>
      <c r="AR2" s="48"/>
      <c r="AS2" s="48" t="s">
        <v>9</v>
      </c>
      <c r="AT2" s="48"/>
      <c r="AU2" s="48" t="s">
        <v>19</v>
      </c>
      <c r="AV2" s="48"/>
      <c r="AW2" s="48" t="s">
        <v>20</v>
      </c>
      <c r="AX2" s="48"/>
      <c r="AY2" s="48" t="s">
        <v>21</v>
      </c>
      <c r="AZ2" s="48"/>
      <c r="BA2" s="48" t="s">
        <v>22</v>
      </c>
      <c r="BB2" s="48"/>
    </row>
    <row r="3" spans="1:54" x14ac:dyDescent="0.25">
      <c r="A3" s="1" t="s">
        <v>0</v>
      </c>
      <c r="B3" s="10" t="s">
        <v>2</v>
      </c>
      <c r="C3" s="10" t="s">
        <v>1</v>
      </c>
      <c r="D3" s="10">
        <v>125</v>
      </c>
      <c r="E3" s="10">
        <v>250</v>
      </c>
      <c r="F3" s="10">
        <v>500</v>
      </c>
      <c r="G3" s="10">
        <v>1000</v>
      </c>
      <c r="H3" s="10">
        <v>2000</v>
      </c>
      <c r="I3" s="10">
        <v>4000</v>
      </c>
      <c r="J3" s="10">
        <v>8000</v>
      </c>
      <c r="K3" s="11" t="s">
        <v>16</v>
      </c>
      <c r="L3" s="11" t="s">
        <v>17</v>
      </c>
      <c r="N3" s="7" t="s">
        <v>25</v>
      </c>
      <c r="O3" s="9" t="s">
        <v>26</v>
      </c>
      <c r="P3" s="9" t="s">
        <v>27</v>
      </c>
      <c r="Q3" s="9" t="s">
        <v>26</v>
      </c>
      <c r="R3" s="9" t="s">
        <v>27</v>
      </c>
      <c r="S3" s="9" t="s">
        <v>26</v>
      </c>
      <c r="T3" s="9" t="s">
        <v>27</v>
      </c>
      <c r="U3" s="9" t="s">
        <v>26</v>
      </c>
      <c r="V3" s="9" t="s">
        <v>27</v>
      </c>
      <c r="W3" s="9" t="s">
        <v>26</v>
      </c>
      <c r="X3" s="9" t="s">
        <v>27</v>
      </c>
      <c r="Y3" s="9" t="s">
        <v>26</v>
      </c>
      <c r="Z3" s="9" t="s">
        <v>27</v>
      </c>
      <c r="AA3" s="9" t="s">
        <v>26</v>
      </c>
      <c r="AB3" s="9" t="s">
        <v>27</v>
      </c>
      <c r="AD3" s="11">
        <v>125</v>
      </c>
      <c r="AE3" s="11">
        <v>250</v>
      </c>
      <c r="AF3" s="11">
        <v>500</v>
      </c>
      <c r="AG3" s="11">
        <v>1000</v>
      </c>
      <c r="AH3" s="11">
        <v>2000</v>
      </c>
      <c r="AI3" s="11">
        <v>4000</v>
      </c>
      <c r="AJ3" s="11">
        <v>8000</v>
      </c>
      <c r="AK3" s="11" t="s">
        <v>16</v>
      </c>
      <c r="AL3" s="11" t="s">
        <v>17</v>
      </c>
      <c r="AO3" s="9" t="s">
        <v>26</v>
      </c>
      <c r="AP3" s="9" t="s">
        <v>27</v>
      </c>
      <c r="AQ3" s="9" t="s">
        <v>26</v>
      </c>
      <c r="AR3" s="9" t="s">
        <v>27</v>
      </c>
      <c r="AS3" s="9" t="s">
        <v>26</v>
      </c>
      <c r="AT3" s="9" t="s">
        <v>27</v>
      </c>
      <c r="AU3" s="9" t="s">
        <v>26</v>
      </c>
      <c r="AV3" s="9" t="s">
        <v>27</v>
      </c>
      <c r="AW3" s="9" t="s">
        <v>26</v>
      </c>
      <c r="AX3" s="9" t="s">
        <v>27</v>
      </c>
      <c r="AY3" s="9" t="s">
        <v>26</v>
      </c>
      <c r="AZ3" s="9" t="s">
        <v>27</v>
      </c>
      <c r="BA3" s="9" t="s">
        <v>26</v>
      </c>
      <c r="BB3" s="9" t="s">
        <v>27</v>
      </c>
    </row>
    <row r="4" spans="1:54" x14ac:dyDescent="0.25">
      <c r="A4" s="1">
        <v>400</v>
      </c>
      <c r="B4" s="7">
        <v>100</v>
      </c>
      <c r="C4" s="7">
        <v>2600</v>
      </c>
      <c r="D4" s="7">
        <v>47</v>
      </c>
      <c r="E4" s="7">
        <v>36</v>
      </c>
      <c r="F4" s="7">
        <v>26</v>
      </c>
      <c r="G4" s="7">
        <v>24</v>
      </c>
      <c r="H4" s="7">
        <v>20</v>
      </c>
      <c r="I4" s="7">
        <v>17</v>
      </c>
      <c r="J4" s="7"/>
      <c r="K4" s="8">
        <f t="shared" ref="K4:K19" si="0">10*LOG10(IF(D4="",0,POWER(10,((D4+$C$43)/10))) +IF(E4="",0,POWER(10,((E4+$D$43)/10))) +IF(F4="",0,POWER(10,((F4+$E$43)/10))) +IF(G4="",0,POWER(10,((G4+$F$43)/10))) +IF(H4="",0,POWER(10,((H4+$G$43)/10))) +IF(I4="",0,POWER(10,((I4+$H$43)/10))) +IF(J4="",0,POWER(10,((J4+$I$43)/10))))</f>
        <v>33.831806472264667</v>
      </c>
      <c r="L4" s="8">
        <f t="shared" ref="L4:L19" si="1">MAX((D4-$C$44)/$C$45,(E4-$D$44)/$D$45,(F4-$E$44)/$E$45,(G4-$F$44)/$F$45,(H4-$G$44)/$G$45,(I4-$H$44)/$H$45,(J4-$I$44)/$I$45)</f>
        <v>28.735632183908045</v>
      </c>
      <c r="N4" s="13">
        <f>LN(C4)</f>
        <v>7.8632667240095735</v>
      </c>
      <c r="O4" s="13">
        <f>INDEX(LINEST(D4:D7,$N4:$N7,1),1)</f>
        <v>11.525807193525962</v>
      </c>
      <c r="P4" s="13">
        <f>INDEX(LINEST(D4:D7,$N4:$N7,1),2)</f>
        <v>-42.808459854592215</v>
      </c>
      <c r="Q4" s="13">
        <f>INDEX(LINEST(E4:E7,$N4:$N7,1),1)</f>
        <v>17.571525867445374</v>
      </c>
      <c r="R4" s="13">
        <f>INDEX(LINEST(E4:E7,$N4:$N7,1),2)</f>
        <v>-102.68246032532639</v>
      </c>
      <c r="S4" s="13">
        <f>INDEX(LINEST(F4:F7,$N4:$N7,1),1)</f>
        <v>14.028780608591168</v>
      </c>
      <c r="T4" s="13">
        <f>INDEX(LINEST(F4:F7,$N4:$N7,1),2)</f>
        <v>-83.810176466246759</v>
      </c>
      <c r="U4" s="13">
        <f>INDEX(LINEST(G4:G7,$N4:$N7,1),1)</f>
        <v>13.382873130252385</v>
      </c>
      <c r="V4" s="13">
        <f>INDEX(LINEST(G4:G7,$N4:$N7,1),2)</f>
        <v>-82.205070068728105</v>
      </c>
      <c r="W4" s="13">
        <f>INDEX(LINEST(H4:H7,$N4:$N7,1),1)</f>
        <v>12.787677613902515</v>
      </c>
      <c r="X4" s="13">
        <f>INDEX(LINEST(H4:H7,$N4:$N7,1),2)</f>
        <v>-81.270407714953905</v>
      </c>
      <c r="Y4" s="13">
        <f>INDEX(LINEST(I4:I7,$N4:$N7,1),1)</f>
        <v>8.7500232398842801</v>
      </c>
      <c r="Z4" s="13">
        <f>INDEX(LINEST(I4:I7,$N4:$N7,1),2)</f>
        <v>-51.544918586256543</v>
      </c>
      <c r="AA4" s="13">
        <f>INDEX(LINEST(J5:J7,$N5:$N7,1),1)</f>
        <v>5.7597567048065788</v>
      </c>
      <c r="AB4" s="13">
        <f>INDEX(LINEST(J5:J7,$N5:$N7,1),2)</f>
        <v>-26.907351713857377</v>
      </c>
      <c r="AD4" s="8">
        <f>O$4*$N4+P$4</f>
        <v>47.822036317610653</v>
      </c>
      <c r="AE4" s="8">
        <f>Q$4*$N4+R$4</f>
        <v>35.487134318230261</v>
      </c>
      <c r="AF4" s="8">
        <f>S$4*$N4+T$4</f>
        <v>26.50186727171895</v>
      </c>
      <c r="AG4" s="8">
        <f>U$4*$N4+V$4</f>
        <v>23.028030888027317</v>
      </c>
      <c r="AH4" s="8">
        <f>W$4*$N4+X$4</f>
        <v>19.282512143807878</v>
      </c>
      <c r="AI4" s="8">
        <f>Y$4*$N4+Z$4</f>
        <v>17.25884799023595</v>
      </c>
      <c r="AJ4" s="8">
        <f>AA$4*$N4+AB$4</f>
        <v>18.383151521439228</v>
      </c>
      <c r="AK4" s="8">
        <f t="shared" ref="AK4:AK19" si="2">10*LOG10(IF(AD4="",0,POWER(10,((AD4+$C$43)/10))) +IF(AE4="",0,POWER(10,((AE4+$D$43)/10))) +IF(AF4="",0,POWER(10,((AF4+$E$43)/10))) +IF(AG4="",0,POWER(10,((AG4+$F$43)/10))) +IF(AH4="",0,POWER(10,((AH4+$G$43)/10))) +IF(AI4="",0,POWER(10,((AI4+$H$43)/10))) +IF(AJ4="",0,POWER(10,((AJ4+$I$43)/10))))</f>
        <v>34.186137719635894</v>
      </c>
      <c r="AL4" s="8">
        <f t="shared" ref="AL4:AL19" si="3">MAX((AD4-$C$44)/$C$45,(AE4-$D$44)/$D$45,(AF4-$E$44)/$E$45,(AG4-$F$44)/$F$45,(AH4-$G$44)/$G$45,(AI4-$H$44)/$H$45,(AJ4-$I$44)/$I$45)</f>
        <v>29.680501514495003</v>
      </c>
      <c r="AN4">
        <f>B4</f>
        <v>100</v>
      </c>
      <c r="AO4" s="4">
        <f>INDEX(LINEST(AD4:AD7,$N4:$N7,1),1)</f>
        <v>11.525807193525953</v>
      </c>
      <c r="AP4" s="4">
        <f>INDEX(LINEST(AD4:AD7,$N4:$N7,1),2)</f>
        <v>-42.80845985459213</v>
      </c>
      <c r="AQ4" s="4">
        <f>INDEX(LINEST(AE4:AE7,$N4:$N7,1),1)</f>
        <v>17.571525867445381</v>
      </c>
      <c r="AR4" s="4">
        <f>INDEX(LINEST(AE4:AE7,$N4:$N7,1),2)</f>
        <v>-102.68246032532645</v>
      </c>
      <c r="AS4" s="4">
        <f>INDEX(LINEST(AF4:AF7,$N4:$N7,1),1)</f>
        <v>14.028780608591164</v>
      </c>
      <c r="AT4" s="4">
        <f>INDEX(LINEST(AF4:AF7,$N4:$N7,1),2)</f>
        <v>-83.810176466246716</v>
      </c>
      <c r="AU4" s="4">
        <f>INDEX(LINEST(AG4:AG7,$N4:$N7,1),1)</f>
        <v>13.382873130252383</v>
      </c>
      <c r="AV4" s="4">
        <f>INDEX(LINEST(AG4:AG7,$N4:$N7,1),2)</f>
        <v>-82.205070068728077</v>
      </c>
      <c r="AW4" s="4">
        <f>INDEX(LINEST(AH4:AH7,$N4:$N7,1),1)</f>
        <v>12.787677613902527</v>
      </c>
      <c r="AX4" s="4">
        <f>INDEX(LINEST(AH4:AH7,$N4:$N7,1),2)</f>
        <v>-81.27040771495399</v>
      </c>
      <c r="AY4" s="4">
        <f>INDEX(LINEST(AI4:AI7,$N4:$N7,1),1)</f>
        <v>8.7500232398842979</v>
      </c>
      <c r="AZ4" s="4">
        <f>INDEX(LINEST(AI4:AI7,$N4:$N7,1),2)</f>
        <v>-51.544918586256692</v>
      </c>
      <c r="BA4" s="4">
        <f>INDEX(LINEST(AJ4:AJ7,$N4:$N7,1),1)</f>
        <v>5.759756704806577</v>
      </c>
      <c r="BB4" s="4">
        <f>INDEX(LINEST(AJ4:AJ7,$N4:$N7,1),2)</f>
        <v>-26.907351713857356</v>
      </c>
    </row>
    <row r="5" spans="1:54" x14ac:dyDescent="0.25">
      <c r="B5" s="7">
        <v>100</v>
      </c>
      <c r="C5" s="7">
        <v>3600</v>
      </c>
      <c r="D5" s="7">
        <v>53</v>
      </c>
      <c r="E5" s="7">
        <v>41</v>
      </c>
      <c r="F5" s="7">
        <v>32</v>
      </c>
      <c r="G5" s="7">
        <v>26</v>
      </c>
      <c r="H5" s="7">
        <v>23</v>
      </c>
      <c r="I5" s="7">
        <v>20</v>
      </c>
      <c r="J5" s="7">
        <v>20</v>
      </c>
      <c r="K5" s="8">
        <f t="shared" si="0"/>
        <v>39.169178861855976</v>
      </c>
      <c r="L5" s="8">
        <f t="shared" si="1"/>
        <v>35.632183908045974</v>
      </c>
      <c r="N5" s="13">
        <f t="shared" ref="N5:N19" si="4">LN(C5)</f>
        <v>8.1886891244442008</v>
      </c>
      <c r="O5" s="14"/>
      <c r="P5" s="15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D5" s="8">
        <f t="shared" ref="AD5:AD7" si="5">O$4*$N5+P$4</f>
        <v>51.572792161474567</v>
      </c>
      <c r="AE5" s="8">
        <f t="shared" ref="AE5:AE7" si="6">Q$4*$N5+R$4</f>
        <v>41.205302445313492</v>
      </c>
      <c r="AF5" s="8">
        <f t="shared" ref="AF5:AF7" si="7">S$4*$N5+T$4</f>
        <v>31.067146732537438</v>
      </c>
      <c r="AG5" s="8">
        <f t="shared" ref="AG5:AG7" si="8">U$4*$N5+V$4</f>
        <v>27.383117586786113</v>
      </c>
      <c r="AH5" s="8">
        <f t="shared" ref="AH5:AH7" si="9">W$4*$N5+X$4</f>
        <v>23.443908888908183</v>
      </c>
      <c r="AI5" s="8">
        <f t="shared" ref="AI5:AI7" si="10">Y$4*$N5+Z$4</f>
        <v>20.106301556817868</v>
      </c>
      <c r="AJ5" s="8">
        <f t="shared" ref="AJ5:AJ7" si="11">AA$4*$N5+AB$4</f>
        <v>20.257505374236825</v>
      </c>
      <c r="AK5" s="8">
        <f t="shared" si="2"/>
        <v>38.457160449192742</v>
      </c>
      <c r="AL5" s="8">
        <f t="shared" si="3"/>
        <v>33.991715128131688</v>
      </c>
      <c r="AN5">
        <f>B8</f>
        <v>200</v>
      </c>
      <c r="AO5" s="3">
        <f>O8</f>
        <v>11.525807193525962</v>
      </c>
      <c r="AP5" s="3">
        <f t="shared" ref="AP5:BB5" si="12">P8</f>
        <v>-39.808459854592215</v>
      </c>
      <c r="AQ5" s="3">
        <f t="shared" si="12"/>
        <v>15.06855245238016</v>
      </c>
      <c r="AR5" s="3">
        <f t="shared" si="12"/>
        <v>-77.680743713671802</v>
      </c>
      <c r="AS5" s="3">
        <f t="shared" si="12"/>
        <v>9.7897950836732708</v>
      </c>
      <c r="AT5" s="3">
        <f t="shared" si="12"/>
        <v>-45.415485833681572</v>
      </c>
      <c r="AU5" s="3">
        <f t="shared" si="12"/>
        <v>13.110441765939912</v>
      </c>
      <c r="AV5" s="3">
        <f t="shared" si="12"/>
        <v>-77.696389079824513</v>
      </c>
      <c r="AW5" s="3">
        <f t="shared" si="12"/>
        <v>13.060108978214991</v>
      </c>
      <c r="AX5" s="3">
        <f t="shared" si="12"/>
        <v>-79.779088703857511</v>
      </c>
      <c r="AY5" s="3">
        <f t="shared" si="12"/>
        <v>8.3769263001219691</v>
      </c>
      <c r="AZ5" s="3">
        <f t="shared" si="12"/>
        <v>-43.201636845418989</v>
      </c>
      <c r="BA5" s="3">
        <f t="shared" si="12"/>
        <v>9.517363719360791</v>
      </c>
      <c r="BB5" s="3">
        <f t="shared" si="12"/>
        <v>-52.906804844777923</v>
      </c>
    </row>
    <row r="6" spans="1:54" x14ac:dyDescent="0.25">
      <c r="B6" s="7">
        <v>100</v>
      </c>
      <c r="C6" s="7">
        <v>4500</v>
      </c>
      <c r="D6" s="7">
        <v>54</v>
      </c>
      <c r="E6" s="7">
        <v>44</v>
      </c>
      <c r="F6" s="7">
        <v>34</v>
      </c>
      <c r="G6" s="7">
        <v>30</v>
      </c>
      <c r="H6" s="7">
        <v>25</v>
      </c>
      <c r="I6" s="7">
        <v>23</v>
      </c>
      <c r="J6" s="7">
        <v>22</v>
      </c>
      <c r="K6" s="8">
        <f t="shared" si="0"/>
        <v>41.012887567065178</v>
      </c>
      <c r="L6" s="8">
        <f t="shared" si="1"/>
        <v>36.781609195402297</v>
      </c>
      <c r="N6" s="13">
        <f t="shared" si="4"/>
        <v>8.4118326757584114</v>
      </c>
      <c r="O6" s="17"/>
      <c r="P6" s="18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D6" s="8">
        <f t="shared" si="5"/>
        <v>54.144701710400824</v>
      </c>
      <c r="AE6" s="8">
        <f t="shared" si="6"/>
        <v>45.126275129384766</v>
      </c>
      <c r="AF6" s="8">
        <f t="shared" si="7"/>
        <v>34.197578658146398</v>
      </c>
      <c r="AG6" s="8">
        <f t="shared" si="8"/>
        <v>30.369419423858162</v>
      </c>
      <c r="AH6" s="8">
        <f t="shared" si="9"/>
        <v>26.297396684735631</v>
      </c>
      <c r="AI6" s="8">
        <f t="shared" si="10"/>
        <v>22.058812816647531</v>
      </c>
      <c r="AJ6" s="8">
        <f t="shared" si="11"/>
        <v>21.542757940053196</v>
      </c>
      <c r="AK6" s="8">
        <f t="shared" si="2"/>
        <v>41.489352607508103</v>
      </c>
      <c r="AL6" s="8">
        <f t="shared" si="3"/>
        <v>36.947933000460715</v>
      </c>
      <c r="AN6">
        <f>B12</f>
        <v>500</v>
      </c>
      <c r="AO6" s="3">
        <f>O12</f>
        <v>9.2952651427732285</v>
      </c>
      <c r="AP6" s="3">
        <f t="shared" ref="AP6:BB6" si="13">P12</f>
        <v>-15.315424231841263</v>
      </c>
      <c r="AQ6" s="3">
        <f t="shared" si="13"/>
        <v>11.399975224213669</v>
      </c>
      <c r="AR6" s="3">
        <f t="shared" si="13"/>
        <v>-41.015208914674801</v>
      </c>
      <c r="AS6" s="3">
        <f t="shared" si="13"/>
        <v>14.472977761766293</v>
      </c>
      <c r="AT6" s="3">
        <f t="shared" si="13"/>
        <v>-76.992937692120094</v>
      </c>
      <c r="AU6" s="3">
        <f t="shared" si="13"/>
        <v>14.573643337216126</v>
      </c>
      <c r="AV6" s="3">
        <f t="shared" si="13"/>
        <v>-83.827538444054028</v>
      </c>
      <c r="AW6" s="3">
        <f t="shared" si="13"/>
        <v>12.464913461865121</v>
      </c>
      <c r="AX6" s="3">
        <f t="shared" si="13"/>
        <v>-69.844426350083324</v>
      </c>
      <c r="AY6" s="3">
        <f t="shared" si="13"/>
        <v>9.7500355959242988</v>
      </c>
      <c r="AZ6" s="3">
        <f t="shared" si="13"/>
        <v>-50.835846846137741</v>
      </c>
      <c r="BA6" s="3">
        <f t="shared" si="13"/>
        <v>10.890473015163122</v>
      </c>
      <c r="BB6" s="3">
        <f t="shared" si="13"/>
        <v>-60.54101484549669</v>
      </c>
    </row>
    <row r="7" spans="1:54" x14ac:dyDescent="0.25">
      <c r="B7" s="7">
        <v>100</v>
      </c>
      <c r="C7" s="7">
        <v>6000</v>
      </c>
      <c r="D7" s="7">
        <v>57</v>
      </c>
      <c r="E7" s="7">
        <v>51</v>
      </c>
      <c r="F7" s="7">
        <v>38</v>
      </c>
      <c r="G7" s="7">
        <v>35</v>
      </c>
      <c r="H7" s="7">
        <v>31</v>
      </c>
      <c r="I7" s="7">
        <v>24</v>
      </c>
      <c r="J7" s="7">
        <v>23</v>
      </c>
      <c r="K7" s="8">
        <f t="shared" si="0"/>
        <v>45.797106943013517</v>
      </c>
      <c r="L7" s="8">
        <f t="shared" si="1"/>
        <v>41.935483870967737</v>
      </c>
      <c r="N7" s="13">
        <f t="shared" si="4"/>
        <v>8.6995147482101913</v>
      </c>
      <c r="O7" s="20"/>
      <c r="P7" s="21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D7" s="8">
        <f t="shared" si="5"/>
        <v>57.460469810513999</v>
      </c>
      <c r="AE7" s="8">
        <f t="shared" si="6"/>
        <v>50.181288107071509</v>
      </c>
      <c r="AF7" s="8">
        <f t="shared" si="7"/>
        <v>38.233407337597257</v>
      </c>
      <c r="AG7" s="8">
        <f t="shared" si="8"/>
        <v>34.219432101328408</v>
      </c>
      <c r="AH7" s="8">
        <f t="shared" si="9"/>
        <v>29.976182282548336</v>
      </c>
      <c r="AI7" s="8">
        <f t="shared" si="10"/>
        <v>24.576037636298679</v>
      </c>
      <c r="AJ7" s="8">
        <f t="shared" si="11"/>
        <v>23.19973668570999</v>
      </c>
      <c r="AK7" s="8">
        <f t="shared" si="2"/>
        <v>45.530826065430517</v>
      </c>
      <c r="AL7" s="8">
        <f t="shared" si="3"/>
        <v>41.055148502227425</v>
      </c>
      <c r="AN7">
        <f>B16</f>
        <v>750</v>
      </c>
      <c r="AO7" s="3">
        <f>O16</f>
        <v>10.385369774287136</v>
      </c>
      <c r="AP7" s="3">
        <f t="shared" ref="AP7:BB7" si="14">P16</f>
        <v>-23.103291855233252</v>
      </c>
      <c r="AQ7" s="3">
        <f t="shared" si="14"/>
        <v>9.8401278713981881</v>
      </c>
      <c r="AR7" s="3">
        <f t="shared" si="14"/>
        <v>-25.332786209648532</v>
      </c>
      <c r="AS7" s="3">
        <f t="shared" si="14"/>
        <v>13.160774553664822</v>
      </c>
      <c r="AT7" s="3">
        <f t="shared" si="14"/>
        <v>-63.61368945579143</v>
      </c>
      <c r="AU7" s="3">
        <f t="shared" si="14"/>
        <v>13.160774553664822</v>
      </c>
      <c r="AV7" s="3">
        <f t="shared" si="14"/>
        <v>-70.61368945579143</v>
      </c>
      <c r="AW7" s="3">
        <f t="shared" si="14"/>
        <v>14.150213609728898</v>
      </c>
      <c r="AX7" s="3">
        <f t="shared" si="14"/>
        <v>-82.5669563272495</v>
      </c>
      <c r="AY7" s="3">
        <f t="shared" si="14"/>
        <v>10.12313253568661</v>
      </c>
      <c r="AZ7" s="3">
        <f t="shared" si="14"/>
        <v>-52.179128586975295</v>
      </c>
      <c r="BA7" s="3">
        <f t="shared" si="14"/>
        <v>11.536001319237913</v>
      </c>
      <c r="BB7" s="3">
        <f t="shared" si="14"/>
        <v>-64.392977575237879</v>
      </c>
    </row>
    <row r="8" spans="1:54" x14ac:dyDescent="0.25">
      <c r="B8" s="7">
        <v>200</v>
      </c>
      <c r="C8" s="7">
        <v>2600</v>
      </c>
      <c r="D8" s="7">
        <v>50</v>
      </c>
      <c r="E8" s="7">
        <v>41</v>
      </c>
      <c r="F8" s="7">
        <v>32</v>
      </c>
      <c r="G8" s="7">
        <v>26</v>
      </c>
      <c r="H8" s="7">
        <v>24</v>
      </c>
      <c r="I8" s="7">
        <v>23</v>
      </c>
      <c r="J8" s="7">
        <v>22</v>
      </c>
      <c r="K8" s="8">
        <f t="shared" si="0"/>
        <v>37.820812339351647</v>
      </c>
      <c r="L8" s="8">
        <f t="shared" si="1"/>
        <v>32.183908045977013</v>
      </c>
      <c r="N8" s="13">
        <f t="shared" si="4"/>
        <v>7.8632667240095735</v>
      </c>
      <c r="O8" s="13">
        <f>INDEX(LINEST(D8:D11,$N8:$N11,1),1)</f>
        <v>11.525807193525962</v>
      </c>
      <c r="P8" s="13">
        <f>INDEX(LINEST(D8:D11,$N8:$N11,1),2)</f>
        <v>-39.808459854592215</v>
      </c>
      <c r="Q8" s="13">
        <f>INDEX(LINEST(E8:E11,$N8:$N11,1),1)</f>
        <v>15.06855245238016</v>
      </c>
      <c r="R8" s="13">
        <f>INDEX(LINEST(E8:E11,$N8:$N11,1),2)</f>
        <v>-77.680743713671802</v>
      </c>
      <c r="S8" s="13">
        <f>INDEX(LINEST(F8:F11,$N8:$N11,1),1)</f>
        <v>9.7897950836732708</v>
      </c>
      <c r="T8" s="13">
        <f>INDEX(LINEST(F8:F11,$N8:$N11,1),2)</f>
        <v>-45.415485833681572</v>
      </c>
      <c r="U8" s="13">
        <f>INDEX(LINEST(G8:G11,$N8:$N11,1),1)</f>
        <v>13.110441765939912</v>
      </c>
      <c r="V8" s="13">
        <f>INDEX(LINEST(G8:G11,$N8:$N11,1),2)</f>
        <v>-77.696389079824513</v>
      </c>
      <c r="W8" s="13">
        <f>INDEX(LINEST(H8:H11,$N8:$N11,1),1)</f>
        <v>13.060108978214991</v>
      </c>
      <c r="X8" s="13">
        <f>INDEX(LINEST(H8:H11,$N8:$N11,1),2)</f>
        <v>-79.779088703857511</v>
      </c>
      <c r="Y8" s="13">
        <f>INDEX(LINEST(I8:I11,$N8:$N11,1),1)</f>
        <v>8.3769263001219691</v>
      </c>
      <c r="Z8" s="13">
        <f>INDEX(LINEST(I8:I11,$N8:$N11,1),2)</f>
        <v>-43.201636845418989</v>
      </c>
      <c r="AA8" s="13">
        <f>INDEX(LINEST(J8:J11,$N8:$N11,1),1)</f>
        <v>9.517363719360791</v>
      </c>
      <c r="AB8" s="13">
        <f>INDEX(LINEST(J8:J11,$N8:$N11,1),2)</f>
        <v>-52.906804844777923</v>
      </c>
      <c r="AD8" s="8">
        <f>O$8*$N8+P$8</f>
        <v>50.822036317610653</v>
      </c>
      <c r="AE8" s="8">
        <f>Q$8*$N8+R$8</f>
        <v>40.807303364121964</v>
      </c>
      <c r="AF8" s="8">
        <f>S$8*$N8+T$8</f>
        <v>31.564284082638977</v>
      </c>
      <c r="AG8" s="8">
        <f>U$8*$N8+V$8</f>
        <v>25.394511395356105</v>
      </c>
      <c r="AH8" s="8">
        <f>W$8*$N8+X$8</f>
        <v>22.916031636479104</v>
      </c>
      <c r="AI8" s="8">
        <f>Y$8*$N8+Z$8</f>
        <v>22.668368979810722</v>
      </c>
      <c r="AJ8" s="8">
        <f>AA$8*$N8+AB$8</f>
        <v>21.930764589967779</v>
      </c>
      <c r="AK8" s="8">
        <f t="shared" si="2"/>
        <v>37.974655030334795</v>
      </c>
      <c r="AL8" s="8">
        <f t="shared" si="3"/>
        <v>33.128777376563967</v>
      </c>
    </row>
    <row r="9" spans="1:54" x14ac:dyDescent="0.25">
      <c r="B9" s="7">
        <v>200</v>
      </c>
      <c r="C9" s="7">
        <v>3600</v>
      </c>
      <c r="D9" s="7">
        <v>56</v>
      </c>
      <c r="E9" s="7">
        <v>46</v>
      </c>
      <c r="F9" s="7">
        <v>34</v>
      </c>
      <c r="G9" s="7">
        <v>29</v>
      </c>
      <c r="H9" s="7">
        <v>26</v>
      </c>
      <c r="I9" s="7">
        <v>25</v>
      </c>
      <c r="J9" s="7">
        <v>25</v>
      </c>
      <c r="K9" s="8">
        <f t="shared" si="0"/>
        <v>42.655903482154372</v>
      </c>
      <c r="L9" s="8">
        <f t="shared" si="1"/>
        <v>39.080459770114942</v>
      </c>
      <c r="N9" s="13">
        <f t="shared" si="4"/>
        <v>8.1886891244442008</v>
      </c>
      <c r="O9" s="14"/>
      <c r="P9" s="15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D9" s="8">
        <f t="shared" ref="AD9:AD11" si="15">O$8*$N9+P$8</f>
        <v>54.572792161474567</v>
      </c>
      <c r="AE9" s="8">
        <f t="shared" ref="AE9:AE11" si="16">Q$8*$N9+R$8</f>
        <v>45.710947874250607</v>
      </c>
      <c r="AF9" s="8">
        <f t="shared" ref="AF9:AF11" si="17">S$8*$N9+T$8</f>
        <v>34.750102698531052</v>
      </c>
      <c r="AG9" s="8">
        <f t="shared" ref="AG9:AG11" si="18">U$8*$N9+V$8</f>
        <v>29.660942825586673</v>
      </c>
      <c r="AH9" s="8">
        <f t="shared" ref="AH9:AH11" si="19">W$8*$N9+X$8</f>
        <v>27.166083650107652</v>
      </c>
      <c r="AI9" s="8">
        <f t="shared" ref="AI9:AI11" si="20">Y$8*$N9+Z$8</f>
        <v>25.394408444660371</v>
      </c>
      <c r="AJ9" s="8">
        <f t="shared" ref="AJ9:AJ11" si="21">AA$8*$N9+AB$8</f>
        <v>25.027927937331597</v>
      </c>
      <c r="AK9" s="8">
        <f t="shared" si="2"/>
        <v>42.013995260295339</v>
      </c>
      <c r="AL9" s="8">
        <f t="shared" si="3"/>
        <v>37.439990990200648</v>
      </c>
      <c r="AN9" t="s">
        <v>30</v>
      </c>
    </row>
    <row r="10" spans="1:54" x14ac:dyDescent="0.25">
      <c r="B10" s="7">
        <v>200</v>
      </c>
      <c r="C10" s="7">
        <v>4500</v>
      </c>
      <c r="D10" s="7">
        <v>57</v>
      </c>
      <c r="E10" s="7">
        <v>48</v>
      </c>
      <c r="F10" s="7">
        <v>37</v>
      </c>
      <c r="G10" s="7">
        <v>32</v>
      </c>
      <c r="H10" s="7">
        <v>29</v>
      </c>
      <c r="I10" s="7">
        <v>27</v>
      </c>
      <c r="J10" s="7">
        <v>27</v>
      </c>
      <c r="K10" s="8">
        <f t="shared" si="0"/>
        <v>44.323788382297565</v>
      </c>
      <c r="L10" s="8">
        <f t="shared" si="1"/>
        <v>40.229885057471265</v>
      </c>
      <c r="N10" s="13">
        <f t="shared" si="4"/>
        <v>8.4118326757584114</v>
      </c>
      <c r="O10" s="17"/>
      <c r="P10" s="18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D10" s="8">
        <f t="shared" si="15"/>
        <v>57.144701710400824</v>
      </c>
      <c r="AE10" s="8">
        <f t="shared" si="16"/>
        <v>49.073398181639178</v>
      </c>
      <c r="AF10" s="8">
        <f t="shared" si="17"/>
        <v>36.934632340140297</v>
      </c>
      <c r="AG10" s="8">
        <f t="shared" si="18"/>
        <v>32.586453360536652</v>
      </c>
      <c r="AH10" s="8">
        <f t="shared" si="19"/>
        <v>30.080362748057155</v>
      </c>
      <c r="AI10" s="8">
        <f t="shared" si="20"/>
        <v>27.263665528367</v>
      </c>
      <c r="AJ10" s="8">
        <f t="shared" si="21"/>
        <v>27.151666276818787</v>
      </c>
      <c r="AK10" s="8">
        <f t="shared" si="2"/>
        <v>44.837926495016688</v>
      </c>
      <c r="AL10" s="8">
        <f t="shared" si="3"/>
        <v>40.396208862529683</v>
      </c>
      <c r="AN10">
        <f>selection!C3</f>
        <v>200</v>
      </c>
    </row>
    <row r="11" spans="1:54" x14ac:dyDescent="0.25">
      <c r="B11" s="7">
        <v>200</v>
      </c>
      <c r="C11" s="7">
        <v>6000</v>
      </c>
      <c r="D11" s="7">
        <v>60</v>
      </c>
      <c r="E11" s="7">
        <v>54</v>
      </c>
      <c r="F11" s="7">
        <v>40</v>
      </c>
      <c r="G11" s="7">
        <v>37</v>
      </c>
      <c r="H11" s="7">
        <v>35</v>
      </c>
      <c r="I11" s="7">
        <v>30</v>
      </c>
      <c r="J11" s="7">
        <v>30</v>
      </c>
      <c r="K11" s="8">
        <f t="shared" si="0"/>
        <v>48.763495748414527</v>
      </c>
      <c r="L11" s="8">
        <f t="shared" si="1"/>
        <v>45.161290322580641</v>
      </c>
      <c r="N11" s="13">
        <f t="shared" si="4"/>
        <v>8.6995147482101913</v>
      </c>
      <c r="O11" s="20"/>
      <c r="P11" s="21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D11" s="8">
        <f t="shared" si="15"/>
        <v>60.460469810513999</v>
      </c>
      <c r="AE11" s="8">
        <f t="shared" si="16"/>
        <v>53.408350579988252</v>
      </c>
      <c r="AF11" s="8">
        <f t="shared" si="17"/>
        <v>39.750980878689674</v>
      </c>
      <c r="AG11" s="8">
        <f t="shared" si="18"/>
        <v>36.358092418520613</v>
      </c>
      <c r="AH11" s="8">
        <f t="shared" si="19"/>
        <v>33.837521965356132</v>
      </c>
      <c r="AI11" s="8">
        <f t="shared" si="20"/>
        <v>29.673557047161907</v>
      </c>
      <c r="AJ11" s="8">
        <f t="shared" si="21"/>
        <v>29.889641195881879</v>
      </c>
      <c r="AK11" s="8">
        <f t="shared" si="2"/>
        <v>48.543512487570538</v>
      </c>
      <c r="AL11" s="8">
        <f t="shared" si="3"/>
        <v>44.525108150525</v>
      </c>
    </row>
    <row r="12" spans="1:54" x14ac:dyDescent="0.25">
      <c r="B12" s="7">
        <v>500</v>
      </c>
      <c r="C12" s="7">
        <v>2600</v>
      </c>
      <c r="D12" s="7">
        <v>57</v>
      </c>
      <c r="E12" s="7">
        <v>49</v>
      </c>
      <c r="F12" s="7">
        <v>38</v>
      </c>
      <c r="G12" s="7">
        <v>31</v>
      </c>
      <c r="H12" s="7">
        <v>29</v>
      </c>
      <c r="I12" s="7">
        <v>27.5</v>
      </c>
      <c r="J12" s="7">
        <v>26.5</v>
      </c>
      <c r="K12" s="8">
        <f t="shared" si="0"/>
        <v>44.719977161840212</v>
      </c>
      <c r="L12" s="8">
        <f t="shared" si="1"/>
        <v>40.229885057471265</v>
      </c>
      <c r="N12" s="13">
        <f t="shared" si="4"/>
        <v>7.8632667240095735</v>
      </c>
      <c r="O12" s="13">
        <f>INDEX(LINEST(D12:D15,$N12:$N15,1),1)</f>
        <v>9.2952651427732285</v>
      </c>
      <c r="P12" s="13">
        <f>INDEX(LINEST(D12:D15,$N12:$N15,1),2)</f>
        <v>-15.315424231841263</v>
      </c>
      <c r="Q12" s="13">
        <f>INDEX(LINEST(E12:E15,$N12:$N15,1),1)</f>
        <v>11.399975224213669</v>
      </c>
      <c r="R12" s="13">
        <f>INDEX(LINEST(E12:E15,$N12:$N15,1),2)</f>
        <v>-41.015208914674801</v>
      </c>
      <c r="S12" s="13">
        <f>INDEX(LINEST(F12:F15,$N12:$N15,1),1)</f>
        <v>14.472977761766293</v>
      </c>
      <c r="T12" s="13">
        <f>INDEX(LINEST(F12:F15,$N12:$N15,1),2)</f>
        <v>-76.992937692120094</v>
      </c>
      <c r="U12" s="13">
        <f>INDEX(LINEST(G12:G15,$N12:$N15,1),1)</f>
        <v>14.573643337216126</v>
      </c>
      <c r="V12" s="13">
        <f>INDEX(LINEST(G12:G15,$N12:$N15,1),2)</f>
        <v>-83.827538444054028</v>
      </c>
      <c r="W12" s="13">
        <f>INDEX(LINEST(H12:H15,$N12:$N15,1),1)</f>
        <v>12.464913461865121</v>
      </c>
      <c r="X12" s="13">
        <f>INDEX(LINEST(H12:H15,$N12:$N15,1),2)</f>
        <v>-69.844426350083324</v>
      </c>
      <c r="Y12" s="13">
        <f>INDEX(LINEST(I12:I15,$N12:$N15,1),1)</f>
        <v>9.7500355959242988</v>
      </c>
      <c r="Z12" s="13">
        <f>INDEX(LINEST(I12:I15,$N12:$N15,1),2)</f>
        <v>-50.835846846137741</v>
      </c>
      <c r="AA12" s="13">
        <f>INDEX(LINEST(J12:J15,$N12:$N15,1),1)</f>
        <v>10.890473015163122</v>
      </c>
      <c r="AB12" s="13">
        <f>INDEX(LINEST(J12:J15,$N12:$N15,1),2)</f>
        <v>-60.54101484549669</v>
      </c>
      <c r="AD12" s="8">
        <f>O$12*$N12+P$12</f>
        <v>57.775724856173568</v>
      </c>
      <c r="AE12" s="8">
        <f>Q$12*$N12+R$12</f>
        <v>48.625836920418124</v>
      </c>
      <c r="AF12" s="8">
        <f>S$12*$N12+T$12</f>
        <v>36.811946739307359</v>
      </c>
      <c r="AG12" s="8">
        <f>U$12*$N12+V$12</f>
        <v>30.76890625706136</v>
      </c>
      <c r="AH12" s="8">
        <f>W$12*$N12+X$12</f>
        <v>28.170512892259666</v>
      </c>
      <c r="AI12" s="8">
        <f>Y$12*$N12+Z$12</f>
        <v>25.831283613202643</v>
      </c>
      <c r="AJ12" s="8">
        <f>AA$12*$N12+AB$12</f>
        <v>25.0936792233597</v>
      </c>
      <c r="AK12" s="8">
        <f t="shared" si="2"/>
        <v>44.750484540244528</v>
      </c>
      <c r="AL12" s="8">
        <f t="shared" si="3"/>
        <v>41.121522823188009</v>
      </c>
      <c r="AN12">
        <f>INDEX(AN4:AN7,MATCH(AN10,AN4:AN7,1))</f>
        <v>200</v>
      </c>
      <c r="AO12">
        <f>VLOOKUP($AN12,$AN$4:$BB$7,2)</f>
        <v>11.525807193525962</v>
      </c>
      <c r="AP12">
        <f>VLOOKUP($AN12,$AN$4:$BB$7,3)</f>
        <v>-39.808459854592215</v>
      </c>
      <c r="AQ12">
        <f>VLOOKUP($AN12,$AN$4:$BB$7,4)</f>
        <v>15.06855245238016</v>
      </c>
      <c r="AR12">
        <f>VLOOKUP($AN12,$AN$4:$BB$7,5)</f>
        <v>-77.680743713671802</v>
      </c>
      <c r="AS12">
        <f>VLOOKUP($AN12,$AN$4:$BB$7,6)</f>
        <v>9.7897950836732708</v>
      </c>
      <c r="AT12">
        <f>VLOOKUP($AN12,$AN$4:$BB$7,7)</f>
        <v>-45.415485833681572</v>
      </c>
      <c r="AU12">
        <f>VLOOKUP($AN12,$AN$4:$BB$7,8)</f>
        <v>13.110441765939912</v>
      </c>
      <c r="AV12">
        <f>VLOOKUP($AN12,$AN$4:$BB$7,9)</f>
        <v>-77.696389079824513</v>
      </c>
      <c r="AW12">
        <f>VLOOKUP($AN12,$AN$4:$BB$7,10)</f>
        <v>13.060108978214991</v>
      </c>
      <c r="AX12">
        <f>VLOOKUP($AN12,$AN$4:$BB$7,11)</f>
        <v>-79.779088703857511</v>
      </c>
      <c r="AY12">
        <f>VLOOKUP($AN12,$AN$4:$BB$7,12)</f>
        <v>8.3769263001219691</v>
      </c>
      <c r="AZ12">
        <f>VLOOKUP($AN12,$AN$4:$BB$7,13)</f>
        <v>-43.201636845418989</v>
      </c>
      <c r="BA12">
        <f>VLOOKUP($AN12,$AN$4:$BB$7,14)</f>
        <v>9.517363719360791</v>
      </c>
      <c r="BB12">
        <f>VLOOKUP($AN12,$AN$4:$BB$7,15)</f>
        <v>-52.906804844777923</v>
      </c>
    </row>
    <row r="13" spans="1:54" x14ac:dyDescent="0.25">
      <c r="B13" s="7">
        <v>500</v>
      </c>
      <c r="C13" s="7">
        <v>3600</v>
      </c>
      <c r="D13" s="7">
        <v>62</v>
      </c>
      <c r="E13" s="7">
        <v>52.5</v>
      </c>
      <c r="F13" s="7">
        <v>40</v>
      </c>
      <c r="G13" s="7">
        <v>35</v>
      </c>
      <c r="H13" s="7">
        <v>32</v>
      </c>
      <c r="I13" s="7">
        <v>27.5</v>
      </c>
      <c r="J13" s="7">
        <v>27.5</v>
      </c>
      <c r="K13" s="8">
        <f t="shared" si="0"/>
        <v>48.729363689889105</v>
      </c>
      <c r="L13" s="8">
        <f t="shared" si="1"/>
        <v>45.977011494252871</v>
      </c>
      <c r="N13" s="13">
        <f t="shared" si="4"/>
        <v>8.1886891244442008</v>
      </c>
      <c r="O13" s="14"/>
      <c r="P13" s="15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D13" s="8">
        <f t="shared" ref="AD13:AD15" si="22">O$12*$N13+P$12</f>
        <v>60.80061235161115</v>
      </c>
      <c r="AE13" s="8">
        <f t="shared" ref="AE13:AE15" si="23">Q$12*$N13+R$12</f>
        <v>52.33564422277702</v>
      </c>
      <c r="AF13" s="8">
        <f t="shared" ref="AF13:AF15" si="24">S$12*$N13+T$12</f>
        <v>41.521777903978318</v>
      </c>
      <c r="AG13" s="8">
        <f t="shared" ref="AG13:AG15" si="25">U$12*$N13+V$12</f>
        <v>35.511496254936347</v>
      </c>
      <c r="AH13" s="8">
        <f t="shared" ref="AH13:AH15" si="26">W$12*$N13+X$12</f>
        <v>32.226874952229707</v>
      </c>
      <c r="AI13" s="8">
        <f t="shared" ref="AI13:AI15" si="27">Y$12*$N13+Z$12</f>
        <v>29.00416360115139</v>
      </c>
      <c r="AJ13" s="8">
        <f t="shared" ref="AJ13:AJ15" si="28">AA$12*$N13+AB$12</f>
        <v>28.637683093822616</v>
      </c>
      <c r="AK13" s="8">
        <f t="shared" si="2"/>
        <v>48.27844878400392</v>
      </c>
      <c r="AL13" s="8">
        <f t="shared" si="3"/>
        <v>44.598405001851894</v>
      </c>
      <c r="AN13">
        <f>INDEX(AN4:AN7,MATCH(AN10,AN4:AN7,1)+1)</f>
        <v>500</v>
      </c>
      <c r="AO13">
        <f>VLOOKUP($AN13,$AN$4:$BB$7,2)</f>
        <v>9.2952651427732285</v>
      </c>
      <c r="AP13">
        <f>VLOOKUP($AN13,$AN$4:$BB$7,3)</f>
        <v>-15.315424231841263</v>
      </c>
      <c r="AQ13">
        <f>VLOOKUP($AN13,$AN$4:$BB$7,4)</f>
        <v>11.399975224213669</v>
      </c>
      <c r="AR13">
        <f>VLOOKUP($AN13,$AN$4:$BB$7,5)</f>
        <v>-41.015208914674801</v>
      </c>
      <c r="AS13">
        <f>VLOOKUP($AN13,$AN$4:$BB$7,6)</f>
        <v>14.472977761766293</v>
      </c>
      <c r="AT13">
        <f>VLOOKUP($AN13,$AN$4:$BB$7,7)</f>
        <v>-76.992937692120094</v>
      </c>
      <c r="AU13">
        <f>VLOOKUP($AN13,$AN$4:$BB$7,8)</f>
        <v>14.573643337216126</v>
      </c>
      <c r="AV13">
        <f>VLOOKUP($AN13,$AN$4:$BB$7,9)</f>
        <v>-83.827538444054028</v>
      </c>
      <c r="AW13">
        <f>VLOOKUP($AN13,$AN$4:$BB$7,10)</f>
        <v>12.464913461865121</v>
      </c>
      <c r="AX13">
        <f>VLOOKUP($AN13,$AN$4:$BB$7,11)</f>
        <v>-69.844426350083324</v>
      </c>
      <c r="AY13">
        <f>VLOOKUP($AN13,$AN$4:$BB$7,12)</f>
        <v>9.7500355959242988</v>
      </c>
      <c r="AZ13">
        <f>VLOOKUP($AN13,$AN$4:$BB$7,13)</f>
        <v>-50.835846846137741</v>
      </c>
      <c r="BA13">
        <f>VLOOKUP($AN13,$AN$4:$BB$7,14)</f>
        <v>10.890473015163122</v>
      </c>
      <c r="BB13">
        <f>VLOOKUP($AN13,$AN$4:$BB$7,15)</f>
        <v>-60.54101484549669</v>
      </c>
    </row>
    <row r="14" spans="1:54" x14ac:dyDescent="0.25">
      <c r="B14" s="7">
        <v>500</v>
      </c>
      <c r="C14" s="7">
        <v>4500</v>
      </c>
      <c r="D14" s="7">
        <v>63</v>
      </c>
      <c r="E14" s="7">
        <v>53.5</v>
      </c>
      <c r="F14" s="7">
        <v>44</v>
      </c>
      <c r="G14" s="7">
        <v>39</v>
      </c>
      <c r="H14" s="7">
        <v>33</v>
      </c>
      <c r="I14" s="7">
        <v>29</v>
      </c>
      <c r="J14" s="7">
        <v>29</v>
      </c>
      <c r="K14" s="8">
        <f t="shared" si="0"/>
        <v>50.17424136812533</v>
      </c>
      <c r="L14" s="8">
        <f t="shared" si="1"/>
        <v>47.126436781609193</v>
      </c>
      <c r="N14" s="13">
        <f t="shared" si="4"/>
        <v>8.4118326757584114</v>
      </c>
      <c r="O14" s="17"/>
      <c r="P14" s="18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D14" s="8">
        <f t="shared" si="22"/>
        <v>62.87479082597676</v>
      </c>
      <c r="AE14" s="8">
        <f t="shared" si="23"/>
        <v>54.879475179202061</v>
      </c>
      <c r="AF14" s="8">
        <f t="shared" si="24"/>
        <v>44.751329559830452</v>
      </c>
      <c r="AG14" s="8">
        <f t="shared" si="25"/>
        <v>38.763510784789446</v>
      </c>
      <c r="AH14" s="8">
        <f t="shared" si="26"/>
        <v>35.00834000893461</v>
      </c>
      <c r="AI14" s="8">
        <f t="shared" si="27"/>
        <v>31.17982116946591</v>
      </c>
      <c r="AJ14" s="8">
        <f t="shared" si="28"/>
        <v>31.067821917917698</v>
      </c>
      <c r="AK14" s="8">
        <f t="shared" si="2"/>
        <v>50.743762694643266</v>
      </c>
      <c r="AL14" s="8">
        <f t="shared" si="3"/>
        <v>46.982518190777888</v>
      </c>
      <c r="AN14" s="24">
        <f>AN10</f>
        <v>200</v>
      </c>
      <c r="AO14" s="23">
        <f>IF($AN$10=100,AO12,IF($AN$10=750,AO12,FORECAST($AN$14,AO12:AO13,$AN$12:$AN$13)))</f>
        <v>11.52580719352596</v>
      </c>
      <c r="AP14" s="23">
        <f t="shared" ref="AP14:BB14" si="29">IF($AN$10=100,AP12,IF($AN$10=750,AP12,FORECAST($AN$14,AP12:AP13,$AN$12:$AN$13)))</f>
        <v>-39.808459854592215</v>
      </c>
      <c r="AQ14" s="23">
        <f t="shared" si="29"/>
        <v>15.06855245238016</v>
      </c>
      <c r="AR14" s="23">
        <f t="shared" si="29"/>
        <v>-77.680743713671816</v>
      </c>
      <c r="AS14" s="23">
        <f t="shared" si="29"/>
        <v>9.7897950836732708</v>
      </c>
      <c r="AT14" s="23">
        <f t="shared" si="29"/>
        <v>-45.415485833681572</v>
      </c>
      <c r="AU14" s="23">
        <f t="shared" si="29"/>
        <v>13.110441765939912</v>
      </c>
      <c r="AV14" s="23">
        <f t="shared" si="29"/>
        <v>-77.696389079824513</v>
      </c>
      <c r="AW14" s="23">
        <f t="shared" si="29"/>
        <v>13.060108978214993</v>
      </c>
      <c r="AX14" s="23">
        <f t="shared" si="29"/>
        <v>-79.779088703857497</v>
      </c>
      <c r="AY14" s="23">
        <f t="shared" si="29"/>
        <v>8.3769263001219691</v>
      </c>
      <c r="AZ14" s="23">
        <f t="shared" si="29"/>
        <v>-43.201636845418989</v>
      </c>
      <c r="BA14" s="23">
        <f t="shared" si="29"/>
        <v>9.5173637193607892</v>
      </c>
      <c r="BB14" s="23">
        <f t="shared" si="29"/>
        <v>-52.906804844777923</v>
      </c>
    </row>
    <row r="15" spans="1:54" x14ac:dyDescent="0.25">
      <c r="B15" s="7">
        <v>500</v>
      </c>
      <c r="C15" s="7">
        <v>6000</v>
      </c>
      <c r="D15" s="7">
        <v>65</v>
      </c>
      <c r="E15" s="7">
        <v>59</v>
      </c>
      <c r="F15" s="7">
        <v>50</v>
      </c>
      <c r="G15" s="7">
        <v>43</v>
      </c>
      <c r="H15" s="7">
        <v>40</v>
      </c>
      <c r="I15" s="7">
        <v>36</v>
      </c>
      <c r="J15" s="7">
        <v>36</v>
      </c>
      <c r="K15" s="8">
        <f t="shared" si="0"/>
        <v>54.414954537788091</v>
      </c>
      <c r="L15" s="8">
        <f t="shared" si="1"/>
        <v>50.537634408602145</v>
      </c>
      <c r="N15" s="13">
        <f t="shared" si="4"/>
        <v>8.6995147482101913</v>
      </c>
      <c r="O15" s="20"/>
      <c r="P15" s="21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D15" s="8">
        <f t="shared" si="22"/>
        <v>65.548871966238551</v>
      </c>
      <c r="AE15" s="8">
        <f t="shared" si="23"/>
        <v>58.159043677602796</v>
      </c>
      <c r="AF15" s="8">
        <f t="shared" si="24"/>
        <v>48.914945796883899</v>
      </c>
      <c r="AG15" s="8">
        <f t="shared" si="25"/>
        <v>42.956086703212847</v>
      </c>
      <c r="AH15" s="8">
        <f t="shared" si="26"/>
        <v>38.594272146576046</v>
      </c>
      <c r="AI15" s="8">
        <f t="shared" si="27"/>
        <v>33.984731616180042</v>
      </c>
      <c r="AJ15" s="8">
        <f t="shared" si="28"/>
        <v>34.2008157649</v>
      </c>
      <c r="AK15" s="8">
        <f t="shared" si="2"/>
        <v>53.982720141743918</v>
      </c>
      <c r="AL15" s="8">
        <f t="shared" si="3"/>
        <v>50.056174673837418</v>
      </c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</row>
    <row r="16" spans="1:54" x14ac:dyDescent="0.25">
      <c r="B16" s="7">
        <v>750</v>
      </c>
      <c r="C16" s="7">
        <v>2600</v>
      </c>
      <c r="D16" s="7">
        <v>58</v>
      </c>
      <c r="E16" s="7">
        <v>52</v>
      </c>
      <c r="F16" s="7">
        <v>40</v>
      </c>
      <c r="G16" s="7">
        <v>33</v>
      </c>
      <c r="H16" s="7">
        <v>30</v>
      </c>
      <c r="I16" s="7">
        <v>28.5</v>
      </c>
      <c r="J16" s="7">
        <v>27.5</v>
      </c>
      <c r="K16" s="8">
        <f t="shared" si="0"/>
        <v>46.701843160140911</v>
      </c>
      <c r="L16" s="8">
        <f t="shared" si="1"/>
        <v>43.01075268817204</v>
      </c>
      <c r="N16" s="13">
        <f t="shared" si="4"/>
        <v>7.8632667240095735</v>
      </c>
      <c r="O16" s="13">
        <f>INDEX(LINEST(D16:D19,$N16:$N19,1),1)</f>
        <v>10.385369774287136</v>
      </c>
      <c r="P16" s="13">
        <f>INDEX(LINEST(D16:D19,$N16:$N19,1),2)</f>
        <v>-23.103291855233252</v>
      </c>
      <c r="Q16" s="13">
        <f>INDEX(LINEST(E16:E19,$N16:$N19,1),1)</f>
        <v>9.8401278713981881</v>
      </c>
      <c r="R16" s="13">
        <f>INDEX(LINEST(E16:E19,$N16:$N19,1),2)</f>
        <v>-25.332786209648532</v>
      </c>
      <c r="S16" s="13">
        <f>INDEX(LINEST(F16:F19,$N16:$N19,1),1)</f>
        <v>13.160774553664822</v>
      </c>
      <c r="T16" s="13">
        <f>INDEX(LINEST(F16:F19,$N16:$N19,1),2)</f>
        <v>-63.61368945579143</v>
      </c>
      <c r="U16" s="13">
        <f>INDEX(LINEST(G16:G19,$N16:$N19,1),1)</f>
        <v>13.160774553664822</v>
      </c>
      <c r="V16" s="13">
        <f>INDEX(LINEST(G16:G19,$N16:$N19,1),2)</f>
        <v>-70.61368945579143</v>
      </c>
      <c r="W16" s="13">
        <f>INDEX(LINEST(H16:H19,$N16:$N19,1),1)</f>
        <v>14.150213609728898</v>
      </c>
      <c r="X16" s="13">
        <f>INDEX(LINEST(H16:H19,$N16:$N19,1),2)</f>
        <v>-82.5669563272495</v>
      </c>
      <c r="Y16" s="13">
        <f>INDEX(LINEST(I16:I19,$N16:$N19,1),1)</f>
        <v>10.12313253568661</v>
      </c>
      <c r="Z16" s="13">
        <f>INDEX(LINEST(I16:I19,$N16:$N19,1),2)</f>
        <v>-52.179128586975295</v>
      </c>
      <c r="AA16" s="13">
        <f>INDEX(LINEST(J16:J19,$N16:$N19,1),1)</f>
        <v>11.536001319237913</v>
      </c>
      <c r="AB16" s="13">
        <f>INDEX(LINEST(J16:J19,$N16:$N19,1),2)</f>
        <v>-64.392977575237879</v>
      </c>
      <c r="AD16" s="8">
        <f>O$16*$N16+P$16</f>
        <v>58.55964070745361</v>
      </c>
      <c r="AE16" s="8">
        <f>Q$16*$N16+R$16</f>
        <v>52.042763841515992</v>
      </c>
      <c r="AF16" s="8">
        <f>S$16*$N16+T$16</f>
        <v>39.872991154233119</v>
      </c>
      <c r="AG16" s="8">
        <f>U$16*$N16+V$16</f>
        <v>32.872991154233119</v>
      </c>
      <c r="AH16" s="8">
        <f>W$16*$N16+X$16</f>
        <v>28.699947487759133</v>
      </c>
      <c r="AI16" s="8">
        <f>Y$16*$N16+Z$16</f>
        <v>27.421762623627885</v>
      </c>
      <c r="AJ16" s="8">
        <f>AA$16*$N16+AB$16</f>
        <v>26.317677726456139</v>
      </c>
      <c r="AK16" s="8">
        <f t="shared" si="2"/>
        <v>46.839788626196551</v>
      </c>
      <c r="AL16" s="8">
        <f t="shared" si="3"/>
        <v>43.056735313458056</v>
      </c>
    </row>
    <row r="17" spans="1:54" x14ac:dyDescent="0.25">
      <c r="B17" s="7">
        <v>750</v>
      </c>
      <c r="C17" s="7">
        <v>3600</v>
      </c>
      <c r="D17" s="7">
        <v>63</v>
      </c>
      <c r="E17" s="7">
        <v>55</v>
      </c>
      <c r="F17" s="7">
        <v>44</v>
      </c>
      <c r="G17" s="7">
        <v>37</v>
      </c>
      <c r="H17" s="7">
        <v>32</v>
      </c>
      <c r="I17" s="7">
        <v>29.5</v>
      </c>
      <c r="J17" s="7">
        <v>28.5</v>
      </c>
      <c r="K17" s="8">
        <f t="shared" si="0"/>
        <v>50.547081649823163</v>
      </c>
      <c r="L17" s="8">
        <f t="shared" si="1"/>
        <v>47.126436781609193</v>
      </c>
      <c r="N17" s="13">
        <f t="shared" si="4"/>
        <v>8.1886891244442008</v>
      </c>
      <c r="O17" s="14"/>
      <c r="P17" s="15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D17" s="8">
        <f t="shared" ref="AD17:AD19" si="30">O$16*$N17+P$16</f>
        <v>61.939272668803341</v>
      </c>
      <c r="AE17" s="8">
        <f t="shared" ref="AE17:AE19" si="31">Q$16*$N17+R$16</f>
        <v>55.244961874010073</v>
      </c>
      <c r="AF17" s="8">
        <f t="shared" ref="AF17:AF19" si="32">S$16*$N17+T$16</f>
        <v>44.15580200106568</v>
      </c>
      <c r="AG17" s="8">
        <f t="shared" ref="AG17:AG19" si="33">U$16*$N17+V$16</f>
        <v>37.15580200106568</v>
      </c>
      <c r="AH17" s="8">
        <f t="shared" ref="AH17:AH19" si="34">W$16*$N17+X$16</f>
        <v>33.304743967299842</v>
      </c>
      <c r="AI17" s="8">
        <f t="shared" ref="AI17:AI19" si="35">Y$16*$N17+Z$16</f>
        <v>30.716056713308888</v>
      </c>
      <c r="AJ17" s="8">
        <f t="shared" ref="AJ17:AJ19" si="36">AA$16*$N17+AB$16</f>
        <v>30.071750967179568</v>
      </c>
      <c r="AK17" s="8">
        <f t="shared" si="2"/>
        <v>50.306027198732892</v>
      </c>
      <c r="AL17" s="8">
        <f t="shared" si="3"/>
        <v>46.499959004311904</v>
      </c>
    </row>
    <row r="18" spans="1:54" x14ac:dyDescent="0.25">
      <c r="B18" s="7">
        <v>750</v>
      </c>
      <c r="C18" s="7">
        <v>4500</v>
      </c>
      <c r="D18" s="7">
        <v>64</v>
      </c>
      <c r="E18" s="7">
        <v>58</v>
      </c>
      <c r="F18" s="7">
        <v>47</v>
      </c>
      <c r="G18" s="7">
        <v>40</v>
      </c>
      <c r="H18" s="7">
        <v>35</v>
      </c>
      <c r="I18" s="7">
        <v>32</v>
      </c>
      <c r="J18" s="7">
        <v>32</v>
      </c>
      <c r="K18" s="8">
        <f t="shared" si="0"/>
        <v>52.790698653958927</v>
      </c>
      <c r="L18" s="8">
        <f t="shared" si="1"/>
        <v>49.462365591397848</v>
      </c>
      <c r="N18" s="13">
        <f t="shared" si="4"/>
        <v>8.4118326757584114</v>
      </c>
      <c r="O18" s="17"/>
      <c r="P18" s="18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D18" s="8">
        <f t="shared" si="30"/>
        <v>64.256700961949036</v>
      </c>
      <c r="AE18" s="8">
        <f t="shared" si="31"/>
        <v>57.440722952619808</v>
      </c>
      <c r="AF18" s="8">
        <f t="shared" si="32"/>
        <v>47.092543973016149</v>
      </c>
      <c r="AG18" s="8">
        <f t="shared" si="33"/>
        <v>40.092543973016149</v>
      </c>
      <c r="AH18" s="8">
        <f t="shared" si="34"/>
        <v>36.462272884029417</v>
      </c>
      <c r="AI18" s="8">
        <f t="shared" si="35"/>
        <v>32.974968457746428</v>
      </c>
      <c r="AJ18" s="8">
        <f t="shared" si="36"/>
        <v>32.64593526951974</v>
      </c>
      <c r="AK18" s="8">
        <f t="shared" si="2"/>
        <v>52.706070765457497</v>
      </c>
      <c r="AL18" s="8">
        <f t="shared" si="3"/>
        <v>48.860992422171833</v>
      </c>
    </row>
    <row r="19" spans="1:54" x14ac:dyDescent="0.25">
      <c r="B19" s="7">
        <v>750</v>
      </c>
      <c r="C19" s="7">
        <v>6000</v>
      </c>
      <c r="D19" s="7">
        <v>67</v>
      </c>
      <c r="E19" s="7">
        <v>60</v>
      </c>
      <c r="F19" s="7">
        <v>51</v>
      </c>
      <c r="G19" s="7">
        <v>44</v>
      </c>
      <c r="H19" s="7">
        <v>42</v>
      </c>
      <c r="I19" s="7">
        <v>37</v>
      </c>
      <c r="J19" s="7">
        <v>37</v>
      </c>
      <c r="K19" s="8">
        <f t="shared" si="0"/>
        <v>55.769550487282302</v>
      </c>
      <c r="L19" s="8">
        <f t="shared" si="1"/>
        <v>51.724137931034484</v>
      </c>
      <c r="N19" s="13">
        <f t="shared" si="4"/>
        <v>8.6995147482101913</v>
      </c>
      <c r="O19" s="17"/>
      <c r="P19" s="18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D19" s="8">
        <f t="shared" si="30"/>
        <v>67.244385661794041</v>
      </c>
      <c r="AE19" s="8">
        <f t="shared" si="31"/>
        <v>60.27155133185417</v>
      </c>
      <c r="AF19" s="8">
        <f t="shared" si="32"/>
        <v>50.878662871685094</v>
      </c>
      <c r="AG19" s="8">
        <f t="shared" si="33"/>
        <v>43.878662871685094</v>
      </c>
      <c r="AH19" s="8">
        <f t="shared" si="34"/>
        <v>40.533035660911608</v>
      </c>
      <c r="AI19" s="8">
        <f t="shared" si="35"/>
        <v>35.8872122053168</v>
      </c>
      <c r="AJ19" s="8">
        <f t="shared" si="36"/>
        <v>35.964636036844567</v>
      </c>
      <c r="AK19" s="8">
        <f t="shared" si="2"/>
        <v>55.83163202686243</v>
      </c>
      <c r="AL19" s="8">
        <f t="shared" si="3"/>
        <v>52.005040990567863</v>
      </c>
    </row>
    <row r="20" spans="1:54" x14ac:dyDescent="0.25">
      <c r="N20" s="4"/>
      <c r="O20" s="4"/>
      <c r="P20" s="4"/>
      <c r="AK20" s="2"/>
      <c r="AL20" s="2"/>
    </row>
    <row r="21" spans="1:54" ht="23.25" x14ac:dyDescent="0.35">
      <c r="A21" s="6" t="s">
        <v>31</v>
      </c>
    </row>
    <row r="22" spans="1:54" x14ac:dyDescent="0.25">
      <c r="B22" s="10"/>
      <c r="C22" s="10"/>
      <c r="D22" s="46" t="s">
        <v>3</v>
      </c>
      <c r="E22" s="46"/>
      <c r="F22" s="46"/>
      <c r="G22" s="46"/>
      <c r="H22" s="46"/>
      <c r="I22" s="46"/>
      <c r="J22" s="46"/>
      <c r="K22" s="37" t="s">
        <v>15</v>
      </c>
      <c r="L22" s="38"/>
      <c r="N22" s="7"/>
      <c r="O22" s="48" t="s">
        <v>7</v>
      </c>
      <c r="P22" s="48"/>
      <c r="Q22" s="48" t="s">
        <v>8</v>
      </c>
      <c r="R22" s="48"/>
      <c r="S22" s="48" t="s">
        <v>9</v>
      </c>
      <c r="T22" s="48"/>
      <c r="U22" s="48" t="s">
        <v>19</v>
      </c>
      <c r="V22" s="48"/>
      <c r="W22" s="48" t="s">
        <v>20</v>
      </c>
      <c r="X22" s="48"/>
      <c r="Y22" s="48" t="s">
        <v>21</v>
      </c>
      <c r="Z22" s="48"/>
      <c r="AA22" s="48" t="s">
        <v>22</v>
      </c>
      <c r="AB22" s="48"/>
      <c r="AD22" s="49" t="s">
        <v>32</v>
      </c>
      <c r="AE22" s="49"/>
      <c r="AF22" s="49"/>
      <c r="AG22" s="49"/>
      <c r="AH22" s="49"/>
      <c r="AI22" s="49"/>
      <c r="AJ22" s="49"/>
      <c r="AK22" s="49" t="s">
        <v>15</v>
      </c>
      <c r="AL22" s="49"/>
      <c r="AO22" s="48" t="s">
        <v>7</v>
      </c>
      <c r="AP22" s="48"/>
      <c r="AQ22" s="48" t="s">
        <v>8</v>
      </c>
      <c r="AR22" s="48"/>
      <c r="AS22" s="48" t="s">
        <v>9</v>
      </c>
      <c r="AT22" s="48"/>
      <c r="AU22" s="48" t="s">
        <v>19</v>
      </c>
      <c r="AV22" s="48"/>
      <c r="AW22" s="48" t="s">
        <v>20</v>
      </c>
      <c r="AX22" s="48"/>
      <c r="AY22" s="48" t="s">
        <v>21</v>
      </c>
      <c r="AZ22" s="48"/>
      <c r="BA22" s="48" t="s">
        <v>22</v>
      </c>
      <c r="BB22" s="48"/>
    </row>
    <row r="23" spans="1:54" x14ac:dyDescent="0.25">
      <c r="A23" s="1" t="s">
        <v>0</v>
      </c>
      <c r="B23" s="10" t="s">
        <v>2</v>
      </c>
      <c r="C23" s="10" t="s">
        <v>1</v>
      </c>
      <c r="D23" s="10">
        <v>125</v>
      </c>
      <c r="E23" s="10">
        <v>250</v>
      </c>
      <c r="F23" s="10">
        <v>500</v>
      </c>
      <c r="G23" s="10">
        <v>1000</v>
      </c>
      <c r="H23" s="10">
        <v>2000</v>
      </c>
      <c r="I23" s="10">
        <v>4000</v>
      </c>
      <c r="J23" s="10">
        <v>8000</v>
      </c>
      <c r="K23" s="11" t="s">
        <v>16</v>
      </c>
      <c r="L23" s="11" t="s">
        <v>17</v>
      </c>
      <c r="N23" s="7" t="s">
        <v>25</v>
      </c>
      <c r="O23" s="9" t="s">
        <v>26</v>
      </c>
      <c r="P23" s="9" t="s">
        <v>27</v>
      </c>
      <c r="Q23" s="9" t="s">
        <v>26</v>
      </c>
      <c r="R23" s="9" t="s">
        <v>27</v>
      </c>
      <c r="S23" s="9" t="s">
        <v>26</v>
      </c>
      <c r="T23" s="9" t="s">
        <v>27</v>
      </c>
      <c r="U23" s="9" t="s">
        <v>26</v>
      </c>
      <c r="V23" s="9" t="s">
        <v>27</v>
      </c>
      <c r="W23" s="9" t="s">
        <v>26</v>
      </c>
      <c r="X23" s="9" t="s">
        <v>27</v>
      </c>
      <c r="Y23" s="9" t="s">
        <v>26</v>
      </c>
      <c r="Z23" s="9" t="s">
        <v>27</v>
      </c>
      <c r="AA23" s="9" t="s">
        <v>26</v>
      </c>
      <c r="AB23" s="9" t="s">
        <v>27</v>
      </c>
      <c r="AD23" s="11">
        <v>125</v>
      </c>
      <c r="AE23" s="11">
        <v>250</v>
      </c>
      <c r="AF23" s="11">
        <v>500</v>
      </c>
      <c r="AG23" s="11">
        <v>1000</v>
      </c>
      <c r="AH23" s="11">
        <v>2000</v>
      </c>
      <c r="AI23" s="11">
        <v>4000</v>
      </c>
      <c r="AJ23" s="11">
        <v>8000</v>
      </c>
      <c r="AK23" s="11" t="s">
        <v>16</v>
      </c>
      <c r="AL23" s="11" t="s">
        <v>17</v>
      </c>
      <c r="AO23" s="9" t="s">
        <v>26</v>
      </c>
      <c r="AP23" s="9" t="s">
        <v>27</v>
      </c>
      <c r="AQ23" s="9" t="s">
        <v>26</v>
      </c>
      <c r="AR23" s="9" t="s">
        <v>27</v>
      </c>
      <c r="AS23" s="9" t="s">
        <v>26</v>
      </c>
      <c r="AT23" s="9" t="s">
        <v>27</v>
      </c>
      <c r="AU23" s="9" t="s">
        <v>26</v>
      </c>
      <c r="AV23" s="9" t="s">
        <v>27</v>
      </c>
      <c r="AW23" s="9" t="s">
        <v>26</v>
      </c>
      <c r="AX23" s="9" t="s">
        <v>27</v>
      </c>
      <c r="AY23" s="9" t="s">
        <v>26</v>
      </c>
      <c r="AZ23" s="9" t="s">
        <v>27</v>
      </c>
      <c r="BA23" s="9" t="s">
        <v>26</v>
      </c>
      <c r="BB23" s="9" t="s">
        <v>27</v>
      </c>
    </row>
    <row r="24" spans="1:54" x14ac:dyDescent="0.25">
      <c r="A24" s="1">
        <v>400</v>
      </c>
      <c r="B24" s="7">
        <v>100</v>
      </c>
      <c r="C24" s="7">
        <v>2600</v>
      </c>
      <c r="D24" s="7">
        <v>48</v>
      </c>
      <c r="E24" s="7">
        <v>35</v>
      </c>
      <c r="F24" s="7">
        <v>29</v>
      </c>
      <c r="G24" s="7">
        <v>27</v>
      </c>
      <c r="H24" s="7">
        <v>24</v>
      </c>
      <c r="I24" s="7">
        <v>20</v>
      </c>
      <c r="J24" s="7">
        <v>18</v>
      </c>
      <c r="K24" s="8">
        <f t="shared" ref="K24:K39" si="37">10*LOG10(IF(D24="",0,POWER(10,((D24+$C$43)/10))) +IF(E24="",0,POWER(10,((E24+$D$43)/10))) +IF(F24="",0,POWER(10,((F24+$E$43)/10))) +IF(G24="",0,POWER(10,((G24+$F$43)/10))) +IF(H24="",0,POWER(10,((H24+$G$43)/10))) +IF(I24="",0,POWER(10,((I24+$H$43)/10))) +IF(J24="",0,POWER(10,((J24+$I$43)/10))))</f>
        <v>35.279790808710423</v>
      </c>
      <c r="L24" s="8">
        <f t="shared" ref="L24:L39" si="38">MAX((D24-$C$44)/$C$45,(E24-$D$44)/$D$45,(F24-$E$44)/$E$45,(G24-$F$44)/$F$45,(H24-$G$44)/$G$45,(I24-$H$44)/$H$45,(J24-$I$44)/$I$45)</f>
        <v>29.885057471264368</v>
      </c>
      <c r="N24" s="13">
        <f>LN(C24)</f>
        <v>7.8632667240095735</v>
      </c>
      <c r="O24" s="13">
        <f>INDEX(LINEST(D24:D27,$N24:$N27,1),1)</f>
        <v>10.274320485993359</v>
      </c>
      <c r="P24" s="13">
        <f>INDEX(LINEST(D24:D27,$N24:$N27,1),2)</f>
        <v>-31.80760154876495</v>
      </c>
      <c r="Q24" s="13">
        <f>INDEX(LINEST(E24:E27,$N24:$N27,1),1)</f>
        <v>20.225497645685323</v>
      </c>
      <c r="R24" s="13">
        <f>INDEX(LINEST(E24:E27,$N24:$N27,1),2)</f>
        <v>-123.43607806488177</v>
      </c>
      <c r="S24" s="13">
        <f>INDEX(LINEST(F24:F27,$N24:$N27,1),1)</f>
        <v>15.118885240105078</v>
      </c>
      <c r="T24" s="13">
        <f>INDEX(LINEST(F24:F27,$N24:$N27,1),2)</f>
        <v>-89.598044089638762</v>
      </c>
      <c r="U24" s="13">
        <f>INDEX(LINEST(G24:G27,$N24:$N27,1),1)</f>
        <v>14.795741913803687</v>
      </c>
      <c r="V24" s="13">
        <f>INDEX(LINEST(G24:G27,$N24:$N27,1),2)</f>
        <v>-90.418919056990674</v>
      </c>
      <c r="W24" s="13">
        <f>INDEX(LINEST(H24:H27,$N24:$N27,1),1)</f>
        <v>13.928115033141337</v>
      </c>
      <c r="X24" s="13">
        <f>INDEX(LINEST(H24:H27,$N24:$N27,1),2)</f>
        <v>-85.975575714312839</v>
      </c>
      <c r="Y24" s="13">
        <f>INDEX(LINEST(I24:I27,$N24:$N27,1),1)</f>
        <v>13.978447820866254</v>
      </c>
      <c r="Z24" s="13">
        <f>INDEX(LINEST(I24:I27,$N24:$N27,1),2)</f>
        <v>-89.892876090279813</v>
      </c>
      <c r="AA24" s="13">
        <f>INDEX(LINEST(J24:J27,$N24:$N27,1),1)</f>
        <v>12.61591182503987</v>
      </c>
      <c r="AB24" s="13">
        <f>INDEX(LINEST(J24:J27,$N24:$N27,1),2)</f>
        <v>-80.596327477984218</v>
      </c>
      <c r="AD24" s="8">
        <f>O$24*$N24+P$24</f>
        <v>48.982120840556505</v>
      </c>
      <c r="AE24" s="8">
        <f>Q$24*$N24+R$24</f>
        <v>35.602404548969588</v>
      </c>
      <c r="AF24" s="8">
        <f>S$24*$N24+T$24</f>
        <v>29.285783122998993</v>
      </c>
      <c r="AG24" s="8">
        <f>U$24*$N24+V$24</f>
        <v>25.923945990855572</v>
      </c>
      <c r="AH24" s="8">
        <f>W$24*$N24+X$24</f>
        <v>23.544907753964935</v>
      </c>
      <c r="AI24" s="8">
        <f>Y$24*$N24+Z$24</f>
        <v>20.023387512841936</v>
      </c>
      <c r="AJ24" s="8">
        <f>AA$24*$N24+AB$24</f>
        <v>18.605952168890681</v>
      </c>
      <c r="AK24" s="8">
        <f t="shared" ref="AK24:AK39" si="39">10*LOG10(IF(AD24="",0,POWER(10,((AD24+$C$43)/10))) +IF(AE24="",0,POWER(10,((AE24+$D$43)/10))) +IF(AF24="",0,POWER(10,((AF24+$E$43)/10))) +IF(AG24="",0,POWER(10,((AG24+$F$43)/10))) +IF(AH24="",0,POWER(10,((AH24+$G$43)/10))) +IF(AI24="",0,POWER(10,((AI24+$H$43)/10))) +IF(AJ24="",0,POWER(10,((AJ24+$I$43)/10))))</f>
        <v>35.707315341183943</v>
      </c>
      <c r="AL24" s="8">
        <f t="shared" ref="AL24:AL39" si="40">MAX((AD24-$C$44)/$C$45,(AE24-$D$44)/$D$45,(AF24-$E$44)/$E$45,(AG24-$F$44)/$F$45,(AH24-$G$44)/$G$45,(AI24-$H$44)/$H$45,(AJ24-$I$44)/$I$45)</f>
        <v>31.013932000639659</v>
      </c>
      <c r="AN24">
        <f>B24</f>
        <v>100</v>
      </c>
      <c r="AO24" s="4">
        <f>INDEX(LINEST(AD24:AD27,$N24:$N27,1),1)</f>
        <v>10.274320485993345</v>
      </c>
      <c r="AP24" s="4">
        <f>INDEX(LINEST(AD24:AD27,$N24:$N27,1),2)</f>
        <v>-31.807601548764829</v>
      </c>
      <c r="AQ24" s="4">
        <f>INDEX(LINEST(AE24:AE27,$N24:$N27,1),1)</f>
        <v>20.225497645685348</v>
      </c>
      <c r="AR24" s="4">
        <f>INDEX(LINEST(AE24:AE27,$N24:$N27,1),2)</f>
        <v>-123.43607806488198</v>
      </c>
      <c r="AS24" s="4">
        <f>INDEX(LINEST(AF24:AF27,$N24:$N27,1),1)</f>
        <v>15.118885240105064</v>
      </c>
      <c r="AT24" s="4">
        <f>INDEX(LINEST(AF24:AF27,$N24:$N27,1),2)</f>
        <v>-89.598044089638634</v>
      </c>
      <c r="AU24" s="4">
        <f>INDEX(LINEST(AG24:AG27,$N24:$N27,1),1)</f>
        <v>14.795741913803711</v>
      </c>
      <c r="AV24" s="4">
        <f>INDEX(LINEST(AG24:AG27,$N24:$N27,1),2)</f>
        <v>-90.418919056990859</v>
      </c>
      <c r="AW24" s="4">
        <f>INDEX(LINEST(AH24:AH27,$N24:$N27,1),1)</f>
        <v>13.92811503314133</v>
      </c>
      <c r="AX24" s="4">
        <f>INDEX(LINEST(AH24:AH27,$N24:$N27,1),2)</f>
        <v>-85.975575714312768</v>
      </c>
      <c r="AY24" s="4">
        <f>INDEX(LINEST(AI24:AI27,$N24:$N27,1),1)</f>
        <v>13.978447820866258</v>
      </c>
      <c r="AZ24" s="4">
        <f>INDEX(LINEST(AI24:AI27,$N24:$N27,1),2)</f>
        <v>-89.892876090279827</v>
      </c>
      <c r="BA24" s="4">
        <f>INDEX(LINEST(AJ24:AJ27,$N24:$N27,1),1)</f>
        <v>12.615911825039861</v>
      </c>
      <c r="BB24" s="4">
        <f>INDEX(LINEST(AJ24:AJ27,$N24:$N27,1),2)</f>
        <v>-80.596327477984147</v>
      </c>
    </row>
    <row r="25" spans="1:54" x14ac:dyDescent="0.25">
      <c r="B25" s="7">
        <v>100</v>
      </c>
      <c r="C25" s="7">
        <v>3600</v>
      </c>
      <c r="D25" s="7">
        <v>54</v>
      </c>
      <c r="E25" s="7">
        <v>43</v>
      </c>
      <c r="F25" s="7">
        <v>35</v>
      </c>
      <c r="G25" s="7">
        <v>29</v>
      </c>
      <c r="H25" s="7">
        <v>28</v>
      </c>
      <c r="I25" s="7">
        <v>25</v>
      </c>
      <c r="J25" s="7">
        <v>24</v>
      </c>
      <c r="K25" s="8">
        <f t="shared" si="37"/>
        <v>41.021908859525666</v>
      </c>
      <c r="L25" s="8">
        <f t="shared" si="38"/>
        <v>36.781609195402297</v>
      </c>
      <c r="N25" s="13">
        <f t="shared" ref="N25:N39" si="41">LN(C25)</f>
        <v>8.1886891244442008</v>
      </c>
      <c r="O25" s="1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D25" s="8">
        <f>O$24*$N25+P$24</f>
        <v>52.325614875943117</v>
      </c>
      <c r="AE25" s="8">
        <f t="shared" ref="AE25:AE27" si="42">Q$24*$N25+R$24</f>
        <v>42.184234542813414</v>
      </c>
      <c r="AF25" s="8">
        <f t="shared" ref="AF25:AF27" si="43">S$24*$N25+T$24</f>
        <v>34.205807049729643</v>
      </c>
      <c r="AG25" s="8">
        <f t="shared" ref="AG25:AG27" si="44">U$24*$N25+V$24</f>
        <v>30.738811840656794</v>
      </c>
      <c r="AH25" s="8">
        <f t="shared" ref="AH25:AH27" si="45">W$24*$N25+X$24</f>
        <v>28.077428381579409</v>
      </c>
      <c r="AI25" s="8">
        <f t="shared" ref="AI25:AI27" si="46">Y$24*$N25+Z$24</f>
        <v>24.572287557058416</v>
      </c>
      <c r="AJ25" s="8">
        <f t="shared" ref="AJ25:AJ27" si="47">AA$24*$N25+AB$24</f>
        <v>22.711452478666757</v>
      </c>
      <c r="AK25" s="8">
        <f t="shared" si="39"/>
        <v>40.117562420365118</v>
      </c>
      <c r="AL25" s="8">
        <f t="shared" si="40"/>
        <v>34.857028593038066</v>
      </c>
      <c r="AN25">
        <f>B28</f>
        <v>200</v>
      </c>
      <c r="AO25" s="3">
        <f>O28</f>
        <v>11.525807193525962</v>
      </c>
      <c r="AP25" s="3">
        <f>P28</f>
        <v>-40.808459854592215</v>
      </c>
      <c r="AQ25" s="3">
        <f t="shared" ref="AQ25:BB25" si="48">Q28</f>
        <v>16.48142123593146</v>
      </c>
      <c r="AR25" s="3">
        <f t="shared" si="48"/>
        <v>-90.894592701934357</v>
      </c>
      <c r="AS25" s="3">
        <f t="shared" si="48"/>
        <v>11.202663867224572</v>
      </c>
      <c r="AT25" s="3">
        <f t="shared" si="48"/>
        <v>-55.629334821944141</v>
      </c>
      <c r="AU25" s="3">
        <f t="shared" si="48"/>
        <v>14.523310549491208</v>
      </c>
      <c r="AV25" s="3">
        <f t="shared" si="48"/>
        <v>-86.910238068087054</v>
      </c>
      <c r="AW25" s="3">
        <f t="shared" si="48"/>
        <v>11.970004346701085</v>
      </c>
      <c r="AX25" s="3">
        <f t="shared" si="48"/>
        <v>-67.991221080465536</v>
      </c>
      <c r="AY25" s="3">
        <f t="shared" si="48"/>
        <v>9.517363719360791</v>
      </c>
      <c r="AZ25" s="3">
        <f t="shared" si="48"/>
        <v>-51.906804844777923</v>
      </c>
      <c r="BA25" s="3">
        <f t="shared" si="48"/>
        <v>7.2868216686080629</v>
      </c>
      <c r="BB25" s="3">
        <f t="shared" si="48"/>
        <v>-35.413769222027014</v>
      </c>
    </row>
    <row r="26" spans="1:54" x14ac:dyDescent="0.25">
      <c r="B26" s="7">
        <v>100</v>
      </c>
      <c r="C26" s="7">
        <v>4500</v>
      </c>
      <c r="D26" s="7">
        <v>54.5</v>
      </c>
      <c r="E26" s="7">
        <v>47</v>
      </c>
      <c r="F26" s="7">
        <v>37</v>
      </c>
      <c r="G26" s="7">
        <v>34</v>
      </c>
      <c r="H26" s="7">
        <v>30</v>
      </c>
      <c r="I26" s="7">
        <v>27</v>
      </c>
      <c r="J26" s="7">
        <v>25</v>
      </c>
      <c r="K26" s="8">
        <f t="shared" si="37"/>
        <v>43.210186476471492</v>
      </c>
      <c r="L26" s="8">
        <f t="shared" si="38"/>
        <v>37.634408602150536</v>
      </c>
      <c r="N26" s="13">
        <f t="shared" si="41"/>
        <v>8.4118326757584114</v>
      </c>
      <c r="O26" s="17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D26" s="8">
        <f>O$24*$N26+P$24</f>
        <v>54.618263236528023</v>
      </c>
      <c r="AE26" s="8">
        <f t="shared" si="42"/>
        <v>46.697423914568844</v>
      </c>
      <c r="AF26" s="8">
        <f t="shared" si="43"/>
        <v>37.579488794118689</v>
      </c>
      <c r="AG26" s="8">
        <f t="shared" si="44"/>
        <v>34.040386235631473</v>
      </c>
      <c r="AH26" s="8">
        <f t="shared" si="45"/>
        <v>31.185397433187404</v>
      </c>
      <c r="AI26" s="8">
        <f t="shared" si="46"/>
        <v>27.691488045666901</v>
      </c>
      <c r="AJ26" s="8">
        <f t="shared" si="47"/>
        <v>25.5266118463731</v>
      </c>
      <c r="AK26" s="8">
        <f t="shared" si="39"/>
        <v>43.34203411300372</v>
      </c>
      <c r="AL26" s="8">
        <f t="shared" si="40"/>
        <v>37.492256593710373</v>
      </c>
      <c r="AN26">
        <f>B32</f>
        <v>500</v>
      </c>
      <c r="AO26" s="3">
        <f>O32</f>
        <v>8.2051605112593258</v>
      </c>
      <c r="AP26" s="3">
        <f t="shared" ref="AP26:BB26" si="49">P32</f>
        <v>-6.5275566084493164</v>
      </c>
      <c r="AQ26" s="3">
        <f t="shared" si="49"/>
        <v>11.263759542057432</v>
      </c>
      <c r="AR26" s="3">
        <f t="shared" si="49"/>
        <v>-40.760868420223005</v>
      </c>
      <c r="AS26" s="3">
        <f t="shared" si="49"/>
        <v>14.472977761766293</v>
      </c>
      <c r="AT26" s="3">
        <f t="shared" si="49"/>
        <v>-74.992937692120094</v>
      </c>
      <c r="AU26" s="3">
        <f t="shared" si="49"/>
        <v>14.623976124941041</v>
      </c>
      <c r="AV26" s="3">
        <f t="shared" si="49"/>
        <v>-81.744838820020988</v>
      </c>
      <c r="AW26" s="3">
        <f t="shared" si="49"/>
        <v>12.303531385846423</v>
      </c>
      <c r="AX26" s="3">
        <f t="shared" si="49"/>
        <v>-66.63143566764802</v>
      </c>
      <c r="AY26" s="3">
        <f t="shared" si="49"/>
        <v>9.5529138260671989</v>
      </c>
      <c r="AZ26" s="3">
        <f t="shared" si="49"/>
        <v>-49.326544587295828</v>
      </c>
      <c r="BA26" s="3">
        <f t="shared" si="49"/>
        <v>9.7394622959483534</v>
      </c>
      <c r="BB26" s="3">
        <f t="shared" si="49"/>
        <v>-53.498185457714598</v>
      </c>
    </row>
    <row r="27" spans="1:54" x14ac:dyDescent="0.25">
      <c r="B27" s="7">
        <v>100</v>
      </c>
      <c r="C27" s="7">
        <v>6000</v>
      </c>
      <c r="D27" s="7">
        <v>57</v>
      </c>
      <c r="E27" s="7">
        <v>52</v>
      </c>
      <c r="F27" s="7">
        <v>42</v>
      </c>
      <c r="G27" s="7">
        <v>39</v>
      </c>
      <c r="H27" s="7">
        <v>36</v>
      </c>
      <c r="I27" s="7">
        <v>32</v>
      </c>
      <c r="J27" s="7">
        <v>29</v>
      </c>
      <c r="K27" s="8">
        <f t="shared" si="37"/>
        <v>47.601909032572934</v>
      </c>
      <c r="L27" s="8">
        <f t="shared" si="38"/>
        <v>43.01075268817204</v>
      </c>
      <c r="N27" s="13">
        <f t="shared" si="41"/>
        <v>8.6995147482101913</v>
      </c>
      <c r="O27" s="20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D27" s="8">
        <f>O$24*$N27+P$24</f>
        <v>57.57400104697237</v>
      </c>
      <c r="AE27" s="8">
        <f t="shared" si="42"/>
        <v>52.515936993648211</v>
      </c>
      <c r="AF27" s="8">
        <f t="shared" si="43"/>
        <v>41.928921033152733</v>
      </c>
      <c r="AG27" s="8">
        <f t="shared" si="44"/>
        <v>38.296855932856189</v>
      </c>
      <c r="AH27" s="8">
        <f t="shared" si="45"/>
        <v>35.192266431268294</v>
      </c>
      <c r="AI27" s="8">
        <f t="shared" si="46"/>
        <v>31.712836884432775</v>
      </c>
      <c r="AJ27" s="8">
        <f t="shared" si="47"/>
        <v>29.155983506069475</v>
      </c>
      <c r="AK27" s="8">
        <f t="shared" si="39"/>
        <v>47.764186211780583</v>
      </c>
      <c r="AL27" s="8">
        <f t="shared" si="40"/>
        <v>43.565523649084092</v>
      </c>
      <c r="AN27">
        <f>B36</f>
        <v>750</v>
      </c>
      <c r="AO27" s="3">
        <f>O36</f>
        <v>9.2952651427732285</v>
      </c>
      <c r="AP27" s="3">
        <f t="shared" ref="AP27:BB27" si="50">P36</f>
        <v>-16.315424231841263</v>
      </c>
      <c r="AQ27" s="3">
        <f t="shared" si="50"/>
        <v>9.8904606591231037</v>
      </c>
      <c r="AR27" s="3">
        <f t="shared" si="50"/>
        <v>-27.250086585615492</v>
      </c>
      <c r="AS27" s="3">
        <f t="shared" si="50"/>
        <v>9.8904606591231037</v>
      </c>
      <c r="AT27" s="3">
        <f t="shared" si="50"/>
        <v>-34.250086585615492</v>
      </c>
      <c r="AU27" s="3">
        <f t="shared" si="50"/>
        <v>13.533871493427135</v>
      </c>
      <c r="AV27" s="3">
        <f t="shared" si="50"/>
        <v>-70.956971196628999</v>
      </c>
      <c r="AW27" s="3">
        <f t="shared" si="50"/>
        <v>13.110441765939912</v>
      </c>
      <c r="AX27" s="3">
        <f t="shared" si="50"/>
        <v>-71.696389079824513</v>
      </c>
      <c r="AY27" s="3">
        <f t="shared" si="50"/>
        <v>15.512749605555285</v>
      </c>
      <c r="AZ27" s="3">
        <f t="shared" si="50"/>
        <v>-94.863504939545123</v>
      </c>
      <c r="BA27" s="3">
        <f t="shared" si="50"/>
        <v>16.80380621370486</v>
      </c>
      <c r="BB27" s="3">
        <f t="shared" si="50"/>
        <v>-108.56743039902744</v>
      </c>
    </row>
    <row r="28" spans="1:54" x14ac:dyDescent="0.25">
      <c r="B28" s="7">
        <v>200</v>
      </c>
      <c r="C28" s="7">
        <v>2600</v>
      </c>
      <c r="D28" s="7">
        <v>49</v>
      </c>
      <c r="E28" s="7">
        <v>39</v>
      </c>
      <c r="F28" s="7">
        <v>33</v>
      </c>
      <c r="G28" s="7">
        <v>28</v>
      </c>
      <c r="H28" s="7">
        <v>27</v>
      </c>
      <c r="I28" s="7">
        <v>23</v>
      </c>
      <c r="J28" s="7">
        <v>22</v>
      </c>
      <c r="K28" s="8">
        <f t="shared" si="37"/>
        <v>37.53367136713446</v>
      </c>
      <c r="L28" s="8">
        <f t="shared" si="38"/>
        <v>31.03448275862069</v>
      </c>
      <c r="N28" s="13">
        <f t="shared" si="41"/>
        <v>7.8632667240095735</v>
      </c>
      <c r="O28" s="13">
        <f>INDEX(LINEST(D28:D31,$N28:$N31,1),1)</f>
        <v>11.525807193525962</v>
      </c>
      <c r="P28" s="13">
        <f>INDEX(LINEST(D28:D31,$N28:$N31,1),2)</f>
        <v>-40.808459854592215</v>
      </c>
      <c r="Q28" s="13">
        <f>INDEX(LINEST(E28:E31,$N28:$N31,1),1)</f>
        <v>16.48142123593146</v>
      </c>
      <c r="R28" s="13">
        <f>INDEX(LINEST(E28:E31,$N28:$N31,1),2)</f>
        <v>-90.894592701934357</v>
      </c>
      <c r="S28" s="13">
        <f>INDEX(LINEST(F28:F31,$N28:$N31,1),1)</f>
        <v>11.202663867224572</v>
      </c>
      <c r="T28" s="13">
        <f>INDEX(LINEST(F28:F31,$N28:$N31,1),2)</f>
        <v>-55.629334821944141</v>
      </c>
      <c r="U28" s="13">
        <f>INDEX(LINEST(G28:G31,$N28:$N31,1),1)</f>
        <v>14.523310549491208</v>
      </c>
      <c r="V28" s="13">
        <f>INDEX(LINEST(G28:G31,$N28:$N31,1),2)</f>
        <v>-86.910238068087054</v>
      </c>
      <c r="W28" s="13">
        <f>INDEX(LINEST(H28:H31,$N28:$N31,1),1)</f>
        <v>11.970004346701085</v>
      </c>
      <c r="X28" s="13">
        <f>INDEX(LINEST(H28:H31,$N28:$N31,1),2)</f>
        <v>-67.991221080465536</v>
      </c>
      <c r="Y28" s="13">
        <f>INDEX(LINEST(I28:I31,$N28:$N31,1),1)</f>
        <v>9.517363719360791</v>
      </c>
      <c r="Z28" s="13">
        <f>INDEX(LINEST(I28:I31,$N28:$N31,1),2)</f>
        <v>-51.906804844777923</v>
      </c>
      <c r="AA28" s="13">
        <f>INDEX(LINEST(J28:J31,$N28:$N31,1),1)</f>
        <v>7.2868216686080629</v>
      </c>
      <c r="AB28" s="13">
        <f>INDEX(LINEST(J28:J31,$N28:$N31,1),2)</f>
        <v>-35.413769222027014</v>
      </c>
      <c r="AD28" s="8">
        <f>O$28*$N28+P$28</f>
        <v>49.822036317610653</v>
      </c>
      <c r="AE28" s="8">
        <f>Q$28*$N28+R$28</f>
        <v>38.703218466950233</v>
      </c>
      <c r="AF28" s="8">
        <f>S$28*$N28+T$28</f>
        <v>32.460199185467246</v>
      </c>
      <c r="AG28" s="8">
        <f>U$28*$N28+V$28</f>
        <v>27.29042649818436</v>
      </c>
      <c r="AH28" s="8">
        <f>W$28*$N28+X$28</f>
        <v>26.132115785199062</v>
      </c>
      <c r="AI28" s="8">
        <f>Y$28*$N28+Z$28</f>
        <v>22.930764589967779</v>
      </c>
      <c r="AJ28" s="8">
        <f>AA$28*$N28+AB$28</f>
        <v>21.88445312853068</v>
      </c>
      <c r="AK28" s="8">
        <f t="shared" si="39"/>
        <v>37.533883638466378</v>
      </c>
      <c r="AL28" s="8">
        <f t="shared" si="40"/>
        <v>31.979352089207648</v>
      </c>
    </row>
    <row r="29" spans="1:54" x14ac:dyDescent="0.25">
      <c r="B29" s="7">
        <v>200</v>
      </c>
      <c r="C29" s="7">
        <v>3600</v>
      </c>
      <c r="D29" s="7">
        <v>55</v>
      </c>
      <c r="E29" s="7">
        <v>44</v>
      </c>
      <c r="F29" s="7">
        <v>35</v>
      </c>
      <c r="G29" s="7">
        <v>31</v>
      </c>
      <c r="H29" s="7">
        <v>29</v>
      </c>
      <c r="I29" s="7">
        <v>26</v>
      </c>
      <c r="J29" s="7">
        <v>24</v>
      </c>
      <c r="K29" s="8">
        <f t="shared" si="37"/>
        <v>41.97159947389224</v>
      </c>
      <c r="L29" s="8">
        <f t="shared" si="38"/>
        <v>37.931034482758619</v>
      </c>
      <c r="N29" s="13">
        <f t="shared" si="41"/>
        <v>8.1886891244442008</v>
      </c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D29" s="8">
        <f t="shared" ref="AD29:AD31" si="51">O$28*$N29+P$28</f>
        <v>53.572792161474567</v>
      </c>
      <c r="AE29" s="8">
        <f t="shared" ref="AE29:AE31" si="52">Q$28*$N29+R$28</f>
        <v>44.066642128121288</v>
      </c>
      <c r="AF29" s="8">
        <f t="shared" ref="AF29:AF31" si="53">S$28*$N29+T$28</f>
        <v>36.105796952401732</v>
      </c>
      <c r="AG29" s="8">
        <f t="shared" ref="AG29:AG31" si="54">U$28*$N29+V$28</f>
        <v>32.01663707945734</v>
      </c>
      <c r="AH29" s="8">
        <f t="shared" ref="AH29:AH31" si="55">W$28*$N29+X$28</f>
        <v>30.027423332915447</v>
      </c>
      <c r="AI29" s="8">
        <f t="shared" ref="AI29:AI31" si="56">Y$28*$N29+Z$28</f>
        <v>26.027927937331597</v>
      </c>
      <c r="AJ29" s="8">
        <f>AA$28*$N29+AB$28</f>
        <v>24.255748127468173</v>
      </c>
      <c r="AK29" s="8">
        <f t="shared" si="39"/>
        <v>41.670378629931363</v>
      </c>
      <c r="AL29" s="8">
        <f t="shared" si="40"/>
        <v>36.290565702844333</v>
      </c>
      <c r="AN29" t="s">
        <v>30</v>
      </c>
    </row>
    <row r="30" spans="1:54" x14ac:dyDescent="0.25">
      <c r="B30" s="7">
        <v>200</v>
      </c>
      <c r="C30" s="7">
        <v>4500</v>
      </c>
      <c r="D30" s="7">
        <v>56</v>
      </c>
      <c r="E30" s="7">
        <v>47</v>
      </c>
      <c r="F30" s="7">
        <v>39</v>
      </c>
      <c r="G30" s="7">
        <v>35</v>
      </c>
      <c r="H30" s="7">
        <v>32</v>
      </c>
      <c r="I30" s="7">
        <v>28</v>
      </c>
      <c r="J30" s="7">
        <v>26</v>
      </c>
      <c r="K30" s="8">
        <f t="shared" si="37"/>
        <v>44.289039715794694</v>
      </c>
      <c r="L30" s="8">
        <f t="shared" si="38"/>
        <v>39.080459770114942</v>
      </c>
      <c r="N30" s="13">
        <f t="shared" si="41"/>
        <v>8.4118326757584114</v>
      </c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D30" s="8">
        <f t="shared" si="51"/>
        <v>56.144701710400824</v>
      </c>
      <c r="AE30" s="8">
        <f t="shared" si="52"/>
        <v>47.744364993412489</v>
      </c>
      <c r="AF30" s="8">
        <f t="shared" si="53"/>
        <v>38.605599151913609</v>
      </c>
      <c r="AG30" s="8">
        <f t="shared" si="54"/>
        <v>35.257420172309949</v>
      </c>
      <c r="AH30" s="8">
        <f t="shared" si="55"/>
        <v>32.698452612084864</v>
      </c>
      <c r="AI30" s="8">
        <f t="shared" si="56"/>
        <v>28.151666276818787</v>
      </c>
      <c r="AJ30" s="8">
        <f t="shared" ref="AJ30:AJ31" si="57">AA$28*$N30+AB$28</f>
        <v>25.881755392394723</v>
      </c>
      <c r="AK30" s="8">
        <f t="shared" si="39"/>
        <v>44.581779582340658</v>
      </c>
      <c r="AL30" s="8">
        <f t="shared" si="40"/>
        <v>39.24678357517336</v>
      </c>
      <c r="AN30">
        <f>AN10</f>
        <v>200</v>
      </c>
    </row>
    <row r="31" spans="1:54" x14ac:dyDescent="0.25">
      <c r="B31" s="7">
        <v>200</v>
      </c>
      <c r="C31" s="7">
        <v>6000</v>
      </c>
      <c r="D31" s="7">
        <v>59</v>
      </c>
      <c r="E31" s="7">
        <v>53</v>
      </c>
      <c r="F31" s="7">
        <v>42</v>
      </c>
      <c r="G31" s="7">
        <v>40</v>
      </c>
      <c r="H31" s="7">
        <v>37</v>
      </c>
      <c r="I31" s="7">
        <v>31</v>
      </c>
      <c r="J31" s="7">
        <v>28</v>
      </c>
      <c r="K31" s="8">
        <f t="shared" si="37"/>
        <v>48.65152054085425</v>
      </c>
      <c r="L31" s="8">
        <f t="shared" si="38"/>
        <v>44.086021505376344</v>
      </c>
      <c r="N31" s="13">
        <f t="shared" si="41"/>
        <v>8.6995147482101913</v>
      </c>
      <c r="O31" s="20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D31" s="8">
        <f t="shared" si="51"/>
        <v>59.460469810513999</v>
      </c>
      <c r="AE31" s="8">
        <f t="shared" si="52"/>
        <v>52.485774411516019</v>
      </c>
      <c r="AF31" s="8">
        <f t="shared" si="53"/>
        <v>41.828404710217441</v>
      </c>
      <c r="AG31" s="8">
        <f t="shared" si="54"/>
        <v>39.435516250048366</v>
      </c>
      <c r="AH31" s="8">
        <f t="shared" si="55"/>
        <v>36.142008269800655</v>
      </c>
      <c r="AI31" s="8">
        <f t="shared" si="56"/>
        <v>30.889641195881879</v>
      </c>
      <c r="AJ31" s="8">
        <f t="shared" si="57"/>
        <v>27.978043351606424</v>
      </c>
      <c r="AK31" s="8">
        <f t="shared" si="39"/>
        <v>48.430720127716697</v>
      </c>
      <c r="AL31" s="8">
        <f t="shared" si="40"/>
        <v>43.533090765070988</v>
      </c>
    </row>
    <row r="32" spans="1:54" x14ac:dyDescent="0.25">
      <c r="B32" s="7">
        <v>500</v>
      </c>
      <c r="C32" s="7">
        <v>2600</v>
      </c>
      <c r="D32" s="7">
        <v>57</v>
      </c>
      <c r="E32" s="7">
        <v>48</v>
      </c>
      <c r="F32" s="7">
        <v>40</v>
      </c>
      <c r="G32" s="7">
        <v>33</v>
      </c>
      <c r="H32" s="7">
        <v>31</v>
      </c>
      <c r="I32" s="7">
        <v>27</v>
      </c>
      <c r="J32" s="7">
        <v>24</v>
      </c>
      <c r="K32" s="8">
        <f t="shared" si="37"/>
        <v>44.811474883153686</v>
      </c>
      <c r="L32" s="8">
        <f t="shared" si="38"/>
        <v>40.229885057471265</v>
      </c>
      <c r="N32" s="13">
        <f t="shared" si="41"/>
        <v>7.8632667240095735</v>
      </c>
      <c r="O32" s="13">
        <f>INDEX(LINEST(D32:D35,$N32:$N35,1),1)</f>
        <v>8.2051605112593258</v>
      </c>
      <c r="P32" s="13">
        <f>INDEX(LINEST(D32:D35,$N32:$N35,1),2)</f>
        <v>-6.5275566084493164</v>
      </c>
      <c r="Q32" s="13">
        <f>INDEX(LINEST(E32:E35,$N32:$N35,1),1)</f>
        <v>11.263759542057432</v>
      </c>
      <c r="R32" s="13">
        <f>INDEX(LINEST(E32:E35,$N32:$N35,1),2)</f>
        <v>-40.760868420223005</v>
      </c>
      <c r="S32" s="13">
        <f>INDEX(LINEST(F32:F35,$N32:$N35,1),1)</f>
        <v>14.472977761766293</v>
      </c>
      <c r="T32" s="13">
        <f>INDEX(LINEST(F32:F35,$N32:$N35,1),2)</f>
        <v>-74.992937692120094</v>
      </c>
      <c r="U32" s="13">
        <f>INDEX(LINEST(G32:G35,$N32:$N35,1),1)</f>
        <v>14.623976124941041</v>
      </c>
      <c r="V32" s="13">
        <f>INDEX(LINEST(G32:G35,$N32:$N35,1),2)</f>
        <v>-81.744838820020988</v>
      </c>
      <c r="W32" s="13">
        <f>INDEX(LINEST(H32:H35,$N32:$N35,1),1)</f>
        <v>12.303531385846423</v>
      </c>
      <c r="X32" s="13">
        <f>INDEX(LINEST(H32:H35,$N32:$N35,1),2)</f>
        <v>-66.63143566764802</v>
      </c>
      <c r="Y32" s="13">
        <f>INDEX(LINEST(I32:I35,$N32:$N35,1),1)</f>
        <v>9.5529138260671989</v>
      </c>
      <c r="Z32" s="13">
        <f>INDEX(LINEST(I32:I35,$N32:$N35,1),2)</f>
        <v>-49.326544587295828</v>
      </c>
      <c r="AA32" s="13">
        <f>INDEX(LINEST(J32:J35,$N32:$N35,1),1)</f>
        <v>9.7394622959483534</v>
      </c>
      <c r="AB32" s="13">
        <f>INDEX(LINEST(J32:J35,$N32:$N35,1),2)</f>
        <v>-53.498185457714598</v>
      </c>
      <c r="AD32" s="8">
        <f>O$32*$N32+P$32</f>
        <v>57.991809004893526</v>
      </c>
      <c r="AE32" s="8">
        <f>Q$32*$N32+R$32</f>
        <v>47.809077174082518</v>
      </c>
      <c r="AF32" s="8">
        <f>S$32*$N32+T$32</f>
        <v>38.811946739307359</v>
      </c>
      <c r="AG32" s="8">
        <f>U$32*$N32+V$32</f>
        <v>33.247386015938375</v>
      </c>
      <c r="AH32" s="8">
        <f>W$32*$N32+X$32</f>
        <v>30.114513266485545</v>
      </c>
      <c r="AI32" s="8">
        <f>Y$32*$N32+Z$32</f>
        <v>25.790564818549356</v>
      </c>
      <c r="AJ32" s="8">
        <f>AA$32*$N32+AB$32</f>
        <v>23.085804323761977</v>
      </c>
      <c r="AK32" s="8">
        <f t="shared" si="39"/>
        <v>44.988074894723951</v>
      </c>
      <c r="AL32" s="8">
        <f t="shared" si="40"/>
        <v>41.369895407923593</v>
      </c>
      <c r="AN32">
        <f>INDEX(AN24:AN27,MATCH(AN30,AN24:AN27,1))</f>
        <v>200</v>
      </c>
      <c r="AO32">
        <f>VLOOKUP($AN32,$AN$24:$BB$27,2)</f>
        <v>11.525807193525962</v>
      </c>
      <c r="AP32">
        <f>VLOOKUP($AN32,$AN$24:$BB$27,3)</f>
        <v>-40.808459854592215</v>
      </c>
      <c r="AQ32">
        <f>VLOOKUP($AN32,$AN$24:$BB$27,4)</f>
        <v>16.48142123593146</v>
      </c>
      <c r="AR32">
        <f>VLOOKUP($AN32,$AN$24:$BB$27,5)</f>
        <v>-90.894592701934357</v>
      </c>
      <c r="AS32">
        <f>VLOOKUP($AN32,$AN$24:$BB$27,6)</f>
        <v>11.202663867224572</v>
      </c>
      <c r="AT32">
        <f>VLOOKUP($AN32,$AN$24:$BB$27,7)</f>
        <v>-55.629334821944141</v>
      </c>
      <c r="AU32">
        <f>VLOOKUP($AN32,$AN$24:$BB$27,8)</f>
        <v>14.523310549491208</v>
      </c>
      <c r="AV32">
        <f>VLOOKUP($AN32,$AN$24:$BB$27,9)</f>
        <v>-86.910238068087054</v>
      </c>
      <c r="AW32">
        <f>VLOOKUP($AN32,$AN$24:$BB$27,10)</f>
        <v>11.970004346701085</v>
      </c>
      <c r="AX32">
        <f>VLOOKUP($AN32,$AN$24:$BB$27,11)</f>
        <v>-67.991221080465536</v>
      </c>
      <c r="AY32">
        <f>VLOOKUP($AN32,$AN$24:$BB$27,12)</f>
        <v>9.517363719360791</v>
      </c>
      <c r="AZ32">
        <f>VLOOKUP($AN32,$AN$24:$BB$27,13)</f>
        <v>-51.906804844777923</v>
      </c>
      <c r="BA32">
        <f>VLOOKUP($AN32,$AN$24:$BB$27,14)</f>
        <v>7.2868216686080629</v>
      </c>
      <c r="BB32">
        <f>VLOOKUP($AN32,$AN$24:$BB$27,15)</f>
        <v>-35.413769222027014</v>
      </c>
    </row>
    <row r="33" spans="1:54" x14ac:dyDescent="0.25">
      <c r="B33" s="7">
        <v>500</v>
      </c>
      <c r="C33" s="7">
        <v>3600</v>
      </c>
      <c r="D33" s="7">
        <v>62</v>
      </c>
      <c r="E33" s="7">
        <v>52</v>
      </c>
      <c r="F33" s="7">
        <v>42</v>
      </c>
      <c r="G33" s="7">
        <v>38</v>
      </c>
      <c r="H33" s="7">
        <v>34</v>
      </c>
      <c r="I33" s="7">
        <v>27.5</v>
      </c>
      <c r="J33" s="7">
        <v>25</v>
      </c>
      <c r="K33" s="8">
        <f t="shared" si="37"/>
        <v>48.973092684075766</v>
      </c>
      <c r="L33" s="8">
        <f t="shared" si="38"/>
        <v>45.977011494252871</v>
      </c>
      <c r="N33" s="13">
        <f t="shared" si="41"/>
        <v>8.1886891244442008</v>
      </c>
      <c r="O33" s="14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D33" s="8">
        <f t="shared" ref="AD33:AD35" si="58">O$32*$N33+P$32</f>
        <v>60.661952034418945</v>
      </c>
      <c r="AE33" s="8">
        <f t="shared" ref="AE33:AE35" si="59">Q$32*$N33+R$32</f>
        <v>51.474556842177279</v>
      </c>
      <c r="AF33" s="8">
        <f t="shared" ref="AF33:AF35" si="60">S$32*$N33+T$32</f>
        <v>43.521777903978318</v>
      </c>
      <c r="AG33" s="8">
        <f t="shared" ref="AG33:AG35" si="61">U$32*$N33+V$32</f>
        <v>38.006355430415368</v>
      </c>
      <c r="AH33" s="8">
        <f t="shared" ref="AH33:AH35" si="62">W$32*$N33+X$32</f>
        <v>34.118357983890462</v>
      </c>
      <c r="AI33" s="8">
        <f t="shared" ref="AI33:AI35" si="63">Y$32*$N33+Z$32</f>
        <v>28.899296966973282</v>
      </c>
      <c r="AJ33" s="8">
        <f t="shared" ref="AJ33:AJ35" si="64">AA$32*$N33+AB$32</f>
        <v>26.25524352305203</v>
      </c>
      <c r="AK33" s="8">
        <f t="shared" si="39"/>
        <v>48.436611560055681</v>
      </c>
      <c r="AL33" s="8">
        <f t="shared" si="40"/>
        <v>44.439025326918326</v>
      </c>
      <c r="AN33">
        <f>INDEX(AN24:AN27,MATCH(AN30,AN24:AN27,1)+1)</f>
        <v>500</v>
      </c>
      <c r="AO33">
        <f>VLOOKUP($AN33,$AN$24:$BB$27,2)</f>
        <v>8.2051605112593258</v>
      </c>
      <c r="AP33">
        <f>VLOOKUP($AN33,$AN$24:$BB$27,3)</f>
        <v>-6.5275566084493164</v>
      </c>
      <c r="AQ33">
        <f>VLOOKUP($AN33,$AN$24:$BB$27,4)</f>
        <v>11.263759542057432</v>
      </c>
      <c r="AR33">
        <f>VLOOKUP($AN33,$AN$24:$BB$27,5)</f>
        <v>-40.760868420223005</v>
      </c>
      <c r="AS33">
        <f>VLOOKUP($AN33,$AN$24:$BB$27,6)</f>
        <v>14.472977761766293</v>
      </c>
      <c r="AT33">
        <f>VLOOKUP($AN33,$AN$24:$BB$27,7)</f>
        <v>-74.992937692120094</v>
      </c>
      <c r="AU33">
        <f>VLOOKUP($AN33,$AN$24:$BB$27,8)</f>
        <v>14.623976124941041</v>
      </c>
      <c r="AV33">
        <f>VLOOKUP($AN33,$AN$24:$BB$27,9)</f>
        <v>-81.744838820020988</v>
      </c>
      <c r="AW33">
        <f>VLOOKUP($AN33,$AN$24:$BB$27,10)</f>
        <v>12.303531385846423</v>
      </c>
      <c r="AX33">
        <f>VLOOKUP($AN33,$AN$24:$BB$27,11)</f>
        <v>-66.63143566764802</v>
      </c>
      <c r="AY33">
        <f>VLOOKUP($AN33,$AN$24:$BB$27,12)</f>
        <v>9.5529138260671989</v>
      </c>
      <c r="AZ33">
        <f>VLOOKUP($AN33,$AN$24:$BB$27,13)</f>
        <v>-49.326544587295828</v>
      </c>
      <c r="BA33">
        <f>VLOOKUP($AN33,$AN$24:$BB$27,14)</f>
        <v>9.7394622959483534</v>
      </c>
      <c r="BB33">
        <f>VLOOKUP($AN33,$AN$24:$BB$27,15)</f>
        <v>-53.498185457714598</v>
      </c>
    </row>
    <row r="34" spans="1:54" x14ac:dyDescent="0.25">
      <c r="B34" s="7">
        <v>500</v>
      </c>
      <c r="C34" s="7">
        <v>4500</v>
      </c>
      <c r="D34" s="7">
        <v>63</v>
      </c>
      <c r="E34" s="7">
        <v>52.5</v>
      </c>
      <c r="F34" s="7">
        <v>46</v>
      </c>
      <c r="G34" s="7">
        <v>42</v>
      </c>
      <c r="H34" s="7">
        <v>34.5</v>
      </c>
      <c r="I34" s="7">
        <v>30</v>
      </c>
      <c r="J34" s="7">
        <v>28</v>
      </c>
      <c r="K34" s="8">
        <f t="shared" si="37"/>
        <v>50.564953804636573</v>
      </c>
      <c r="L34" s="8">
        <f t="shared" si="38"/>
        <v>47.126436781609193</v>
      </c>
      <c r="N34" s="13">
        <f t="shared" si="41"/>
        <v>8.4118326757584114</v>
      </c>
      <c r="O34" s="17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D34" s="8">
        <f t="shared" si="58"/>
        <v>62.492880690004469</v>
      </c>
      <c r="AE34" s="8">
        <f t="shared" si="59"/>
        <v>53.987992147541306</v>
      </c>
      <c r="AF34" s="8">
        <f t="shared" si="60"/>
        <v>46.751329559830452</v>
      </c>
      <c r="AG34" s="8">
        <f t="shared" si="61"/>
        <v>41.269601397268943</v>
      </c>
      <c r="AH34" s="8">
        <f t="shared" si="62"/>
        <v>36.863811671034085</v>
      </c>
      <c r="AI34" s="8">
        <f t="shared" si="63"/>
        <v>31.030968083520534</v>
      </c>
      <c r="AJ34" s="8">
        <f t="shared" si="64"/>
        <v>28.4285417276608</v>
      </c>
      <c r="AK34" s="8">
        <f t="shared" si="39"/>
        <v>50.890098967279933</v>
      </c>
      <c r="AL34" s="8">
        <f t="shared" si="40"/>
        <v>46.543541022993644</v>
      </c>
      <c r="AN34" s="24">
        <f>AN30</f>
        <v>200</v>
      </c>
      <c r="AO34" s="23">
        <f>IF($AN$30=100,AO32,IF($AN$30=750,AO32,FORECAST($AN$34,AO32:AO33,$AN$32:$AN$33)))</f>
        <v>11.52580719352596</v>
      </c>
      <c r="AP34" s="23">
        <f t="shared" ref="AP34:BB34" si="65">IF($AN$30=100,AP32,IF($AN$30=750,AP32,FORECAST($AN$34,AP32:AP33,$AN$32:$AN$33)))</f>
        <v>-40.808459854592215</v>
      </c>
      <c r="AQ34" s="23">
        <f t="shared" si="65"/>
        <v>16.48142123593146</v>
      </c>
      <c r="AR34" s="23">
        <f t="shared" si="65"/>
        <v>-90.894592701934357</v>
      </c>
      <c r="AS34" s="23">
        <f t="shared" si="65"/>
        <v>11.202663867224574</v>
      </c>
      <c r="AT34" s="23">
        <f t="shared" si="65"/>
        <v>-55.629334821944141</v>
      </c>
      <c r="AU34" s="23">
        <f t="shared" si="65"/>
        <v>14.52331054949121</v>
      </c>
      <c r="AV34" s="23">
        <f t="shared" si="65"/>
        <v>-86.910238068087068</v>
      </c>
      <c r="AW34" s="23">
        <f t="shared" si="65"/>
        <v>11.970004346701085</v>
      </c>
      <c r="AX34" s="23">
        <f t="shared" si="65"/>
        <v>-67.991221080465536</v>
      </c>
      <c r="AY34" s="23">
        <f t="shared" si="65"/>
        <v>9.5173637193607927</v>
      </c>
      <c r="AZ34" s="23">
        <f t="shared" si="65"/>
        <v>-51.906804844777923</v>
      </c>
      <c r="BA34" s="23">
        <f t="shared" si="65"/>
        <v>7.2868216686080629</v>
      </c>
      <c r="BB34" s="23">
        <f t="shared" si="65"/>
        <v>-35.413769222027014</v>
      </c>
    </row>
    <row r="35" spans="1:54" x14ac:dyDescent="0.25">
      <c r="B35" s="7">
        <v>500</v>
      </c>
      <c r="C35" s="7">
        <v>6000</v>
      </c>
      <c r="D35" s="7">
        <v>64</v>
      </c>
      <c r="E35" s="7">
        <v>58</v>
      </c>
      <c r="F35" s="7">
        <v>52</v>
      </c>
      <c r="G35" s="7">
        <v>45</v>
      </c>
      <c r="H35" s="7">
        <v>42</v>
      </c>
      <c r="I35" s="7">
        <v>35</v>
      </c>
      <c r="J35" s="7">
        <v>32</v>
      </c>
      <c r="K35" s="8">
        <f t="shared" si="37"/>
        <v>54.507734795324303</v>
      </c>
      <c r="L35" s="8">
        <f t="shared" si="38"/>
        <v>49.462365591397848</v>
      </c>
      <c r="N35" s="13">
        <f t="shared" si="41"/>
        <v>8.6995147482101913</v>
      </c>
      <c r="O35" s="20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D35" s="8">
        <f t="shared" si="58"/>
        <v>64.85335827068306</v>
      </c>
      <c r="AE35" s="8">
        <f t="shared" si="59"/>
        <v>57.228373836198898</v>
      </c>
      <c r="AF35" s="8">
        <f t="shared" si="60"/>
        <v>50.914945796883899</v>
      </c>
      <c r="AG35" s="8">
        <f t="shared" si="61"/>
        <v>45.476657156377328</v>
      </c>
      <c r="AH35" s="8">
        <f t="shared" si="62"/>
        <v>40.403317078589907</v>
      </c>
      <c r="AI35" s="8">
        <f t="shared" si="63"/>
        <v>33.779170130956814</v>
      </c>
      <c r="AJ35" s="8">
        <f t="shared" si="64"/>
        <v>31.230410425525193</v>
      </c>
      <c r="AK35" s="8">
        <f t="shared" si="39"/>
        <v>54.163838512474968</v>
      </c>
      <c r="AL35" s="8">
        <f t="shared" si="40"/>
        <v>49.256733644463289</v>
      </c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</row>
    <row r="36" spans="1:54" x14ac:dyDescent="0.25">
      <c r="B36" s="7">
        <v>750</v>
      </c>
      <c r="C36" s="7">
        <v>2600</v>
      </c>
      <c r="D36" s="7">
        <v>56</v>
      </c>
      <c r="E36" s="7">
        <v>50</v>
      </c>
      <c r="F36" s="7">
        <v>43</v>
      </c>
      <c r="G36" s="7">
        <v>35</v>
      </c>
      <c r="H36" s="7">
        <v>32</v>
      </c>
      <c r="I36" s="7">
        <v>29</v>
      </c>
      <c r="J36" s="7">
        <v>25</v>
      </c>
      <c r="K36" s="8">
        <f t="shared" si="37"/>
        <v>45.979493865315426</v>
      </c>
      <c r="L36" s="8">
        <f t="shared" si="38"/>
        <v>40.86021505376344</v>
      </c>
      <c r="N36" s="13">
        <f t="shared" si="41"/>
        <v>7.8632667240095735</v>
      </c>
      <c r="O36" s="13">
        <f>INDEX(LINEST(D36:D39,$N36:$N39,1),1)</f>
        <v>9.2952651427732285</v>
      </c>
      <c r="P36" s="13">
        <f>INDEX(LINEST(D36:D39,$N36:$N39,1),2)</f>
        <v>-16.315424231841263</v>
      </c>
      <c r="Q36" s="13">
        <f>INDEX(LINEST(E36:E39,$N36:$N39,1),1)</f>
        <v>9.8904606591231037</v>
      </c>
      <c r="R36" s="13">
        <f>INDEX(LINEST(E36:E39,$N36:$N39,1),2)</f>
        <v>-27.250086585615492</v>
      </c>
      <c r="S36" s="13">
        <f>INDEX(LINEST(F36:F39,$N36:$N39,1),1)</f>
        <v>9.8904606591231037</v>
      </c>
      <c r="T36" s="13">
        <f>INDEX(LINEST(F36:F39,$N36:$N39,1),2)</f>
        <v>-34.250086585615492</v>
      </c>
      <c r="U36" s="13">
        <f>INDEX(LINEST(G36:G39,$N36:$N39,1),1)</f>
        <v>13.533871493427135</v>
      </c>
      <c r="V36" s="13">
        <f>INDEX(LINEST(G36:G39,$N36:$N39,1),2)</f>
        <v>-70.956971196628999</v>
      </c>
      <c r="W36" s="13">
        <f>INDEX(LINEST(H36:H39,$N36:$N39,1),1)</f>
        <v>13.110441765939912</v>
      </c>
      <c r="X36" s="13">
        <f>INDEX(LINEST(H36:H39,$N36:$N39,1),2)</f>
        <v>-71.696389079824513</v>
      </c>
      <c r="Y36" s="13">
        <f>INDEX(LINEST(I36:I39,$N36:$N39,1),1)</f>
        <v>15.512749605555285</v>
      </c>
      <c r="Z36" s="13">
        <f>INDEX(LINEST(I36:I39,$N36:$N39,1),2)</f>
        <v>-94.863504939545123</v>
      </c>
      <c r="AA36" s="13">
        <f>INDEX(LINEST(J36:J39,$N36:$N39,1),1)</f>
        <v>16.80380621370486</v>
      </c>
      <c r="AB36" s="13">
        <f>INDEX(LINEST(J36:J39,$N36:$N39,1),2)</f>
        <v>-108.56743039902744</v>
      </c>
      <c r="AD36" s="8">
        <f>O$36*$N36+P$36</f>
        <v>56.775724856173568</v>
      </c>
      <c r="AE36" s="8">
        <f>Q$36*$N36+R$36</f>
        <v>50.521243600393007</v>
      </c>
      <c r="AF36" s="8">
        <f>S$36*$N36+T$36</f>
        <v>43.521243600393007</v>
      </c>
      <c r="AG36" s="8">
        <f>U$36*$N36+V$36</f>
        <v>35.463470164658347</v>
      </c>
      <c r="AH36" s="8">
        <f>W$36*$N36+X$36</f>
        <v>31.394511395356105</v>
      </c>
      <c r="AI36" s="8">
        <f>Y$36*$N36+Z$36</f>
        <v>27.117382831710387</v>
      </c>
      <c r="AJ36" s="8">
        <f>AA$36*$N36+AB$36</f>
        <v>23.565379837903293</v>
      </c>
      <c r="AK36" s="8">
        <f t="shared" si="39"/>
        <v>46.451845362948667</v>
      </c>
      <c r="AL36" s="8">
        <f t="shared" si="40"/>
        <v>41.420692043433341</v>
      </c>
    </row>
    <row r="37" spans="1:54" x14ac:dyDescent="0.25">
      <c r="B37" s="7">
        <v>750</v>
      </c>
      <c r="C37" s="7">
        <v>3600</v>
      </c>
      <c r="D37" s="7">
        <v>61</v>
      </c>
      <c r="E37" s="7">
        <v>54</v>
      </c>
      <c r="F37" s="7">
        <v>47</v>
      </c>
      <c r="G37" s="7">
        <v>40</v>
      </c>
      <c r="H37" s="7">
        <v>35</v>
      </c>
      <c r="I37" s="7">
        <v>30</v>
      </c>
      <c r="J37" s="7">
        <v>26</v>
      </c>
      <c r="K37" s="8">
        <f t="shared" si="37"/>
        <v>50.224350416596621</v>
      </c>
      <c r="L37" s="8">
        <f t="shared" si="38"/>
        <v>45.161290322580641</v>
      </c>
      <c r="N37" s="13">
        <f t="shared" si="41"/>
        <v>8.1886891244442008</v>
      </c>
      <c r="O37" s="14"/>
      <c r="P37" s="15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D37" s="8">
        <f t="shared" ref="AD37:AD39" si="66">O$36*$N37+P$36</f>
        <v>59.80061235161115</v>
      </c>
      <c r="AE37" s="8">
        <f>Q$36*$N37+R$36</f>
        <v>53.739821049489095</v>
      </c>
      <c r="AF37" s="8">
        <f t="shared" ref="AF37:AF39" si="67">S$36*$N37+T$36</f>
        <v>46.739821049489095</v>
      </c>
      <c r="AG37" s="8">
        <f t="shared" ref="AG37:AG39" si="68">U$36*$N37+V$36</f>
        <v>39.867695113223178</v>
      </c>
      <c r="AH37" s="8">
        <f t="shared" ref="AH37:AH39" si="69">W$36*$N37+X$36</f>
        <v>35.660942825586673</v>
      </c>
      <c r="AI37" s="8">
        <f t="shared" ref="AI37:AI39" si="70">Y$36*$N37+Z$36</f>
        <v>32.165579045691501</v>
      </c>
      <c r="AJ37" s="8">
        <f t="shared" ref="AJ37:AJ39" si="71">AA$36*$N37+AB$36</f>
        <v>29.033714792405419</v>
      </c>
      <c r="AK37" s="8">
        <f t="shared" si="39"/>
        <v>49.820203090479581</v>
      </c>
      <c r="AL37" s="8">
        <f t="shared" si="40"/>
        <v>44.881528010203326</v>
      </c>
    </row>
    <row r="38" spans="1:54" x14ac:dyDescent="0.25">
      <c r="B38" s="7">
        <v>750</v>
      </c>
      <c r="C38" s="7">
        <v>4500</v>
      </c>
      <c r="D38" s="7">
        <v>62</v>
      </c>
      <c r="E38" s="7">
        <v>57</v>
      </c>
      <c r="F38" s="7">
        <v>50</v>
      </c>
      <c r="G38" s="7">
        <v>44</v>
      </c>
      <c r="H38" s="7">
        <v>38</v>
      </c>
      <c r="I38" s="7">
        <v>34</v>
      </c>
      <c r="J38" s="7">
        <v>34</v>
      </c>
      <c r="K38" s="8">
        <f t="shared" si="37"/>
        <v>52.88917920081488</v>
      </c>
      <c r="L38" s="8">
        <f t="shared" si="38"/>
        <v>48.387096774193544</v>
      </c>
      <c r="N38" s="13">
        <f t="shared" si="41"/>
        <v>8.4118326757584114</v>
      </c>
      <c r="O38" s="17"/>
      <c r="P38" s="18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D38" s="8">
        <f t="shared" si="66"/>
        <v>61.87479082597676</v>
      </c>
      <c r="AE38" s="8">
        <f>Q$36*$N38+R$36</f>
        <v>55.946813565099305</v>
      </c>
      <c r="AF38" s="8">
        <f t="shared" si="67"/>
        <v>48.946813565099305</v>
      </c>
      <c r="AG38" s="8">
        <f t="shared" si="68"/>
        <v>42.887691261296666</v>
      </c>
      <c r="AH38" s="8">
        <f t="shared" si="69"/>
        <v>38.586453360536652</v>
      </c>
      <c r="AI38" s="8">
        <f t="shared" si="70"/>
        <v>35.627149083323246</v>
      </c>
      <c r="AJ38" s="8">
        <f t="shared" si="71"/>
        <v>32.78337578652733</v>
      </c>
      <c r="AK38" s="8">
        <f t="shared" si="39"/>
        <v>52.166321717246298</v>
      </c>
      <c r="AL38" s="8">
        <f t="shared" si="40"/>
        <v>47.254638242042262</v>
      </c>
    </row>
    <row r="39" spans="1:54" x14ac:dyDescent="0.25">
      <c r="B39" s="7">
        <v>750</v>
      </c>
      <c r="C39" s="7">
        <v>6000</v>
      </c>
      <c r="D39" s="7">
        <v>64</v>
      </c>
      <c r="E39" s="7">
        <v>58</v>
      </c>
      <c r="F39" s="7">
        <v>51</v>
      </c>
      <c r="G39" s="7">
        <v>46</v>
      </c>
      <c r="H39" s="7">
        <v>43</v>
      </c>
      <c r="I39" s="7">
        <v>42</v>
      </c>
      <c r="J39" s="7">
        <v>38</v>
      </c>
      <c r="K39" s="8">
        <f t="shared" si="37"/>
        <v>54.770859684619062</v>
      </c>
      <c r="L39" s="8">
        <f t="shared" si="38"/>
        <v>49.462365591397848</v>
      </c>
      <c r="N39" s="13">
        <f t="shared" si="41"/>
        <v>8.6995147482101913</v>
      </c>
      <c r="O39" s="17"/>
      <c r="P39" s="18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D39" s="8">
        <f t="shared" si="66"/>
        <v>64.548871966238551</v>
      </c>
      <c r="AE39" s="8">
        <f>Q$36*$N39+R$36</f>
        <v>58.792121785018637</v>
      </c>
      <c r="AF39" s="8">
        <f t="shared" si="67"/>
        <v>51.792121785018637</v>
      </c>
      <c r="AG39" s="8">
        <f t="shared" si="68"/>
        <v>46.781143460821852</v>
      </c>
      <c r="AH39" s="8">
        <f t="shared" si="69"/>
        <v>42.358092418520613</v>
      </c>
      <c r="AI39" s="8">
        <f t="shared" si="70"/>
        <v>40.089889039274908</v>
      </c>
      <c r="AJ39" s="8">
        <f t="shared" si="71"/>
        <v>37.617529583164043</v>
      </c>
      <c r="AK39" s="8">
        <f t="shared" si="39"/>
        <v>55.24374264300549</v>
      </c>
      <c r="AL39" s="8">
        <f t="shared" si="40"/>
        <v>50.314109446256595</v>
      </c>
    </row>
    <row r="40" spans="1:54" x14ac:dyDescent="0.25">
      <c r="N40" s="4"/>
      <c r="O40" s="4"/>
      <c r="P40" s="4"/>
      <c r="AK40" s="2"/>
      <c r="AL40" s="2"/>
    </row>
    <row r="41" spans="1:54" x14ac:dyDescent="0.25">
      <c r="N41" s="4"/>
      <c r="O41" s="4"/>
      <c r="P41" s="4"/>
      <c r="AK41" s="2"/>
      <c r="AL41" s="2"/>
    </row>
    <row r="42" spans="1:54" x14ac:dyDescent="0.25">
      <c r="B42" s="1" t="s">
        <v>6</v>
      </c>
      <c r="C42" s="1" t="s">
        <v>7</v>
      </c>
      <c r="D42" s="1" t="s">
        <v>8</v>
      </c>
      <c r="E42" s="1" t="s">
        <v>9</v>
      </c>
      <c r="F42" s="1" t="s">
        <v>10</v>
      </c>
      <c r="G42" s="1" t="s">
        <v>11</v>
      </c>
      <c r="H42" s="1" t="s">
        <v>12</v>
      </c>
      <c r="I42" s="1" t="s">
        <v>13</v>
      </c>
    </row>
    <row r="43" spans="1:54" x14ac:dyDescent="0.25">
      <c r="A43" s="1" t="s">
        <v>5</v>
      </c>
      <c r="B43" s="1" t="s">
        <v>14</v>
      </c>
      <c r="C43" s="1">
        <v>-16.100000000000001</v>
      </c>
      <c r="D43" s="1">
        <v>-8.6</v>
      </c>
      <c r="E43" s="1">
        <v>-3.2</v>
      </c>
      <c r="F43" s="1">
        <v>0</v>
      </c>
      <c r="G43" s="1">
        <v>1.2</v>
      </c>
      <c r="H43" s="1">
        <v>1</v>
      </c>
      <c r="I43" s="1">
        <v>-1.1000000000000001</v>
      </c>
    </row>
    <row r="44" spans="1:54" x14ac:dyDescent="0.25">
      <c r="A44" s="1" t="s">
        <v>18</v>
      </c>
      <c r="B44" s="1" t="s">
        <v>23</v>
      </c>
      <c r="C44" s="1">
        <v>22</v>
      </c>
      <c r="D44" s="1">
        <v>12</v>
      </c>
      <c r="E44" s="1">
        <v>4.8</v>
      </c>
      <c r="F44" s="1">
        <v>0</v>
      </c>
      <c r="G44" s="1">
        <v>-3.5</v>
      </c>
      <c r="H44" s="1">
        <v>-6.1</v>
      </c>
      <c r="I44" s="1">
        <v>-8</v>
      </c>
    </row>
    <row r="45" spans="1:54" x14ac:dyDescent="0.25">
      <c r="B45" s="1" t="s">
        <v>24</v>
      </c>
      <c r="C45" s="1">
        <v>0.87</v>
      </c>
      <c r="D45" s="1">
        <v>0.93</v>
      </c>
      <c r="E45" s="1">
        <v>0.97399999999999998</v>
      </c>
      <c r="F45" s="1">
        <v>1</v>
      </c>
      <c r="G45" s="1">
        <v>1.0149999999999999</v>
      </c>
      <c r="H45" s="1">
        <v>1.0249999999999999</v>
      </c>
      <c r="I45" s="1">
        <v>1.03</v>
      </c>
    </row>
  </sheetData>
  <sheetProtection algorithmName="SHA-512" hashValue="Fx54LhO+Qkpah73ixJi4H3SRKnStxlELqfrrG0skBEHZBHt74iNqqsATunvCuMq1JTysrh8y4F+dCbyEN91Brw==" saltValue="rXEOzPx0xmI9lkHUWO/ZGQ==" spinCount="100000" sheet="1" objects="1" scenarios="1"/>
  <mergeCells count="36">
    <mergeCell ref="BA22:BB22"/>
    <mergeCell ref="W22:X22"/>
    <mergeCell ref="Y22:Z22"/>
    <mergeCell ref="AA22:AB22"/>
    <mergeCell ref="AD22:AJ22"/>
    <mergeCell ref="AK22:AL22"/>
    <mergeCell ref="AO22:AP22"/>
    <mergeCell ref="AQ22:AR22"/>
    <mergeCell ref="AS22:AT22"/>
    <mergeCell ref="AU22:AV22"/>
    <mergeCell ref="AW22:AX22"/>
    <mergeCell ref="AY22:AZ22"/>
    <mergeCell ref="D22:J22"/>
    <mergeCell ref="K22:L22"/>
    <mergeCell ref="O22:P22"/>
    <mergeCell ref="Q22:R22"/>
    <mergeCell ref="S22:T22"/>
    <mergeCell ref="U22:V22"/>
    <mergeCell ref="AQ2:AR2"/>
    <mergeCell ref="AS2:AT2"/>
    <mergeCell ref="AU2:AV2"/>
    <mergeCell ref="AW2:AX2"/>
    <mergeCell ref="U2:V2"/>
    <mergeCell ref="AY2:AZ2"/>
    <mergeCell ref="BA2:BB2"/>
    <mergeCell ref="W2:X2"/>
    <mergeCell ref="Y2:Z2"/>
    <mergeCell ref="AA2:AB2"/>
    <mergeCell ref="AD2:AJ2"/>
    <mergeCell ref="AK2:AL2"/>
    <mergeCell ref="AO2:AP2"/>
    <mergeCell ref="D2:J2"/>
    <mergeCell ref="K2:L2"/>
    <mergeCell ref="O2:P2"/>
    <mergeCell ref="Q2:R2"/>
    <mergeCell ref="S2:T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P15" sqref="AP15"/>
    </sheetView>
  </sheetViews>
  <sheetFormatPr defaultRowHeight="15" x14ac:dyDescent="0.25"/>
  <sheetData>
    <row r="1" spans="1:2" x14ac:dyDescent="0.25">
      <c r="A1" t="s">
        <v>38</v>
      </c>
      <c r="B1" t="s">
        <v>49</v>
      </c>
    </row>
    <row r="2" spans="1:2" x14ac:dyDescent="0.25">
      <c r="A2" t="s">
        <v>39</v>
      </c>
      <c r="B2" t="s">
        <v>50</v>
      </c>
    </row>
  </sheetData>
  <sheetProtection algorithmName="SHA-512" hashValue="/5HWF6vlx319I5wZaazt3BoxFjKOzvEU0uKg69s5JW0aSa9JnPFC1FJ+OFRbhv7ZbzRIw6oeZNkBPC8L9XHFeA==" saltValue="qT3phGQbEJhJx+KH4J8if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selection</vt:lpstr>
      <vt:lpstr>BT 125</vt:lpstr>
      <vt:lpstr>BT 160</vt:lpstr>
      <vt:lpstr>BT 200</vt:lpstr>
      <vt:lpstr>BT 250</vt:lpstr>
      <vt:lpstr>BT 315</vt:lpstr>
      <vt:lpstr>BT 355</vt:lpstr>
      <vt:lpstr>BT 400</vt:lpstr>
      <vt:lpstr>list</vt:lpstr>
    </vt:vector>
  </TitlesOfParts>
  <Company>Grada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De Clercq</dc:creator>
  <cp:lastModifiedBy>Bob De Clercq</cp:lastModifiedBy>
  <dcterms:created xsi:type="dcterms:W3CDTF">2016-04-27T07:13:33Z</dcterms:created>
  <dcterms:modified xsi:type="dcterms:W3CDTF">2017-02-06T09:09:35Z</dcterms:modified>
</cp:coreProperties>
</file>